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0" i="1"/>
  <c r="G170"/>
  <c r="J134"/>
  <c r="J132"/>
  <c r="I118"/>
  <c r="H118"/>
  <c r="G118"/>
  <c r="I82"/>
  <c r="H82"/>
  <c r="G82"/>
  <c r="J81"/>
  <c r="J80"/>
  <c r="I79"/>
  <c r="J79" s="1"/>
  <c r="H79"/>
  <c r="G79"/>
  <c r="J78"/>
  <c r="I27"/>
  <c r="H27"/>
  <c r="G27"/>
  <c r="I44"/>
  <c r="H44"/>
  <c r="G44"/>
  <c r="I62"/>
  <c r="H62"/>
  <c r="G62"/>
  <c r="I98"/>
  <c r="H98"/>
  <c r="G98"/>
  <c r="I116"/>
  <c r="H116"/>
  <c r="G116"/>
  <c r="I133"/>
  <c r="H133"/>
  <c r="G133"/>
  <c r="I151"/>
  <c r="H151"/>
  <c r="G151"/>
  <c r="I169"/>
  <c r="H169"/>
  <c r="G169"/>
  <c r="J82" l="1"/>
  <c r="J118"/>
  <c r="J98"/>
  <c r="J151"/>
  <c r="J62"/>
  <c r="J27"/>
  <c r="J116"/>
  <c r="J133"/>
  <c r="J169"/>
  <c r="J44"/>
  <c r="J178" l="1"/>
  <c r="J177"/>
  <c r="I176"/>
  <c r="H176"/>
  <c r="G176"/>
  <c r="I175"/>
  <c r="H175"/>
  <c r="G175"/>
  <c r="J174"/>
  <c r="J172"/>
  <c r="I171"/>
  <c r="H171"/>
  <c r="G171"/>
  <c r="J168"/>
  <c r="J166"/>
  <c r="I159"/>
  <c r="H159"/>
  <c r="G159"/>
  <c r="I158"/>
  <c r="H158"/>
  <c r="G158"/>
  <c r="J157"/>
  <c r="I156"/>
  <c r="H156"/>
  <c r="G156"/>
  <c r="I150"/>
  <c r="H150"/>
  <c r="G150"/>
  <c r="J152"/>
  <c r="I149"/>
  <c r="H149"/>
  <c r="G149"/>
  <c r="J148"/>
  <c r="J142"/>
  <c r="I140"/>
  <c r="H140"/>
  <c r="G140"/>
  <c r="I139"/>
  <c r="H139"/>
  <c r="G139"/>
  <c r="I138"/>
  <c r="H138"/>
  <c r="G138"/>
  <c r="J135"/>
  <c r="I130"/>
  <c r="H130"/>
  <c r="G130"/>
  <c r="J124"/>
  <c r="I123"/>
  <c r="H123"/>
  <c r="G123"/>
  <c r="I122"/>
  <c r="I120"/>
  <c r="H120"/>
  <c r="G120"/>
  <c r="J115"/>
  <c r="J114"/>
  <c r="J107"/>
  <c r="I106"/>
  <c r="H106"/>
  <c r="G106"/>
  <c r="I105"/>
  <c r="H105"/>
  <c r="G105"/>
  <c r="J104"/>
  <c r="J103"/>
  <c r="I100"/>
  <c r="H100"/>
  <c r="G100"/>
  <c r="J99"/>
  <c r="J97"/>
  <c r="J95"/>
  <c r="J89"/>
  <c r="I88"/>
  <c r="H88"/>
  <c r="G88"/>
  <c r="I87"/>
  <c r="H87"/>
  <c r="G87"/>
  <c r="J86"/>
  <c r="J85"/>
  <c r="F84"/>
  <c r="J71"/>
  <c r="I68"/>
  <c r="H68"/>
  <c r="G68"/>
  <c r="G63"/>
  <c r="J61"/>
  <c r="I60"/>
  <c r="H60"/>
  <c r="G60"/>
  <c r="J150" l="1"/>
  <c r="J159"/>
  <c r="J153"/>
  <c r="J171"/>
  <c r="J100"/>
  <c r="J149"/>
  <c r="J175"/>
  <c r="J123"/>
  <c r="J176"/>
  <c r="J60"/>
  <c r="J106"/>
  <c r="J139"/>
  <c r="J158"/>
  <c r="J140"/>
  <c r="J105"/>
  <c r="J130"/>
  <c r="J138"/>
  <c r="J156"/>
  <c r="J68"/>
  <c r="J63"/>
  <c r="J87"/>
  <c r="J120"/>
  <c r="J88"/>
  <c r="J53"/>
  <c r="I51"/>
  <c r="H51"/>
  <c r="G51"/>
  <c r="J50"/>
  <c r="J49"/>
  <c r="I45"/>
  <c r="H45"/>
  <c r="G45"/>
  <c r="J43"/>
  <c r="I41"/>
  <c r="H41"/>
  <c r="G41"/>
  <c r="J51" l="1"/>
  <c r="J45"/>
  <c r="J41"/>
  <c r="J35"/>
  <c r="I34"/>
  <c r="H34"/>
  <c r="G34"/>
  <c r="J32"/>
  <c r="I33"/>
  <c r="H33"/>
  <c r="G33"/>
  <c r="J31"/>
  <c r="J26"/>
  <c r="J25"/>
  <c r="I11"/>
  <c r="H11"/>
  <c r="G11"/>
  <c r="I24"/>
  <c r="H24"/>
  <c r="G24"/>
  <c r="J15"/>
  <c r="J18"/>
  <c r="I17"/>
  <c r="H17"/>
  <c r="G17"/>
  <c r="I16"/>
  <c r="H16"/>
  <c r="G16"/>
  <c r="I14"/>
  <c r="H14"/>
  <c r="J10"/>
  <c r="I9"/>
  <c r="H9"/>
  <c r="G9"/>
  <c r="I8"/>
  <c r="H8"/>
  <c r="G8"/>
  <c r="I6"/>
  <c r="H6"/>
  <c r="G6"/>
  <c r="J33" l="1"/>
  <c r="J6"/>
  <c r="J9"/>
  <c r="J17"/>
  <c r="J24"/>
  <c r="J8"/>
  <c r="J11"/>
  <c r="J13" s="1"/>
  <c r="J16"/>
  <c r="J34"/>
  <c r="J39" s="1"/>
  <c r="L182"/>
  <c r="L173"/>
  <c r="L164"/>
  <c r="L155"/>
  <c r="L146"/>
  <c r="L137"/>
  <c r="L128"/>
  <c r="L119"/>
  <c r="L111"/>
  <c r="L102"/>
  <c r="L93"/>
  <c r="L84"/>
  <c r="L75"/>
  <c r="L66"/>
  <c r="L57"/>
  <c r="L48"/>
  <c r="L39"/>
  <c r="L30"/>
  <c r="L22"/>
  <c r="L13"/>
  <c r="A103"/>
  <c r="B183"/>
  <c r="A183"/>
  <c r="J182"/>
  <c r="I182"/>
  <c r="H182"/>
  <c r="G182"/>
  <c r="F182"/>
  <c r="B174"/>
  <c r="A174"/>
  <c r="J173"/>
  <c r="I173"/>
  <c r="H173"/>
  <c r="G173"/>
  <c r="F173"/>
  <c r="B165"/>
  <c r="A165"/>
  <c r="J164"/>
  <c r="I164"/>
  <c r="H164"/>
  <c r="G164"/>
  <c r="F164"/>
  <c r="B156"/>
  <c r="A156"/>
  <c r="J155"/>
  <c r="I155"/>
  <c r="H155"/>
  <c r="G155"/>
  <c r="F155"/>
  <c r="B147"/>
  <c r="A147"/>
  <c r="J146"/>
  <c r="I146"/>
  <c r="H146"/>
  <c r="G146"/>
  <c r="F146"/>
  <c r="B138"/>
  <c r="A138"/>
  <c r="J137"/>
  <c r="I137"/>
  <c r="H137"/>
  <c r="G137"/>
  <c r="F137"/>
  <c r="B129"/>
  <c r="A129"/>
  <c r="J128"/>
  <c r="I128"/>
  <c r="H128"/>
  <c r="G128"/>
  <c r="F128"/>
  <c r="B120"/>
  <c r="A120"/>
  <c r="J119"/>
  <c r="I119"/>
  <c r="H119"/>
  <c r="G119"/>
  <c r="F119"/>
  <c r="B112"/>
  <c r="A112"/>
  <c r="J111"/>
  <c r="I111"/>
  <c r="H111"/>
  <c r="G111"/>
  <c r="F111"/>
  <c r="B103"/>
  <c r="J102"/>
  <c r="I102"/>
  <c r="H102"/>
  <c r="G102"/>
  <c r="F102"/>
  <c r="B94"/>
  <c r="A94"/>
  <c r="J93"/>
  <c r="I93"/>
  <c r="H93"/>
  <c r="G93"/>
  <c r="F93"/>
  <c r="F94" s="1"/>
  <c r="B85"/>
  <c r="A85"/>
  <c r="J84"/>
  <c r="I84"/>
  <c r="H84"/>
  <c r="G84"/>
  <c r="B76"/>
  <c r="A76"/>
  <c r="J75"/>
  <c r="I75"/>
  <c r="H75"/>
  <c r="G75"/>
  <c r="F75"/>
  <c r="B67"/>
  <c r="A67"/>
  <c r="J66"/>
  <c r="I66"/>
  <c r="H66"/>
  <c r="G66"/>
  <c r="F66"/>
  <c r="B58"/>
  <c r="A58"/>
  <c r="J57"/>
  <c r="I57"/>
  <c r="H57"/>
  <c r="G57"/>
  <c r="F57"/>
  <c r="B49"/>
  <c r="A49"/>
  <c r="J48"/>
  <c r="I48"/>
  <c r="H48"/>
  <c r="G48"/>
  <c r="F48"/>
  <c r="B40"/>
  <c r="A40"/>
  <c r="I39"/>
  <c r="H39"/>
  <c r="G39"/>
  <c r="F39"/>
  <c r="B31"/>
  <c r="A31"/>
  <c r="J30"/>
  <c r="I30"/>
  <c r="H30"/>
  <c r="G30"/>
  <c r="F30"/>
  <c r="B23"/>
  <c r="A23"/>
  <c r="B14"/>
  <c r="A14"/>
  <c r="G22"/>
  <c r="H22"/>
  <c r="I22"/>
  <c r="F22"/>
  <c r="G13"/>
  <c r="H13"/>
  <c r="I13"/>
  <c r="F13"/>
  <c r="L165" l="1"/>
  <c r="L147"/>
  <c r="L129"/>
  <c r="L94"/>
  <c r="L23"/>
  <c r="L112"/>
  <c r="J22"/>
  <c r="J23" s="1"/>
  <c r="L40"/>
  <c r="L58"/>
  <c r="L183"/>
  <c r="L76"/>
  <c r="I183"/>
  <c r="G165"/>
  <c r="J165"/>
  <c r="H147"/>
  <c r="H165"/>
  <c r="H94"/>
  <c r="J112"/>
  <c r="G147"/>
  <c r="I165"/>
  <c r="I129"/>
  <c r="G183"/>
  <c r="H183"/>
  <c r="J183"/>
  <c r="J147"/>
  <c r="I147"/>
  <c r="H129"/>
  <c r="J129"/>
  <c r="G129"/>
  <c r="H112"/>
  <c r="G112"/>
  <c r="I112"/>
  <c r="G94"/>
  <c r="J94"/>
  <c r="I94"/>
  <c r="J76"/>
  <c r="F76"/>
  <c r="I76"/>
  <c r="G76"/>
  <c r="H76"/>
  <c r="F58"/>
  <c r="J58"/>
  <c r="H58"/>
  <c r="I58"/>
  <c r="G58"/>
  <c r="F40"/>
  <c r="G40"/>
  <c r="J40"/>
  <c r="H40"/>
  <c r="I40"/>
  <c r="F112"/>
  <c r="F129"/>
  <c r="F147"/>
  <c r="F165"/>
  <c r="F183"/>
  <c r="I23"/>
  <c r="F23"/>
  <c r="H23"/>
  <c r="G23"/>
  <c r="L184" l="1"/>
  <c r="H184"/>
  <c r="J184"/>
  <c r="G184"/>
  <c r="F184"/>
  <c r="I184"/>
</calcChain>
</file>

<file path=xl/sharedStrings.xml><?xml version="1.0" encoding="utf-8"?>
<sst xmlns="http://schemas.openxmlformats.org/spreadsheetml/2006/main" count="317" uniqueCount="107">
  <si>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</si>
  <si>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</si>
  <si>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</si>
  <si>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</si>
  <si>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</si>
  <si>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</si>
  <si>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</si>
  <si>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</si>
  <si>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</si>
  <si>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</si>
  <si>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</si>
  <si>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</si>
  <si>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</si>
  <si>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</si>
  <si>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</si>
  <si>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</si>
  <si>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</si>
  <si>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</si>
  <si>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</si>
  <si>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</si>
  <si>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</si>
  <si>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</si>
  <si>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</si>
  <si>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</si>
  <si>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</si>
  <si>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</si>
  <si>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</si>
  <si>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</si>
  <si>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</si>
  <si>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</si>
  <si>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</si>
  <si>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</si>
  <si>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</si>
  <si>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</si>
  <si>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</si>
  <si>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</si>
  <si>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</si>
  <si>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</si>
  <si>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геркулесовая молочная с маслом сливочным</t>
  </si>
  <si>
    <t>Директор</t>
  </si>
  <si>
    <t xml:space="preserve">Какао с молоком </t>
  </si>
  <si>
    <t>Хлеб пшеничный</t>
  </si>
  <si>
    <t>ПР</t>
  </si>
  <si>
    <t xml:space="preserve">Яблоко </t>
  </si>
  <si>
    <t>Сыр твердо-мягкий порционно с м.д.ж. 45%</t>
  </si>
  <si>
    <t>Салат из белокачанной капусты с морковью</t>
  </si>
  <si>
    <t>Суп картофельный с горохом и фрикаделькой из птицы "Детские" (ГОСТ)</t>
  </si>
  <si>
    <t>Палочки мясные "Детские" запеченые (в соответствии с ГОСТ Р 55366-2012)</t>
  </si>
  <si>
    <t>Макаронные изделия отварные с маслом сливочным</t>
  </si>
  <si>
    <t>Чай с лимоном</t>
  </si>
  <si>
    <t>Хлеб ржано-пшеничный</t>
  </si>
  <si>
    <t>Котлета "Говяжья Школьная" запеченная (в соответствии с ГОСТ Р 55366-2012)</t>
  </si>
  <si>
    <t xml:space="preserve">Рис отварной с маслом сливочным 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</si>
  <si>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</si>
  <si>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</si>
  <si>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</si>
  <si>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Рыба, запеченная с овощами и сыром</t>
  </si>
  <si>
    <t xml:space="preserve">Картофельное пюре с маслом сливочным </t>
  </si>
  <si>
    <t xml:space="preserve">Компот из смеси сухофруктов     С- витаминизированный </t>
  </si>
  <si>
    <t xml:space="preserve">Пудинг творожно-пшенный с сахарной пудрой   </t>
  </si>
  <si>
    <t>Чай  с сахаром</t>
  </si>
  <si>
    <t>Салат из моркови с яблоком</t>
  </si>
  <si>
    <t xml:space="preserve">Салат из  свежих помидоров и огурцов с растительным маслом </t>
  </si>
  <si>
    <t xml:space="preserve">Борщ со свежей капустой и картофелем с фрикаделькой из мяса "Детская" </t>
  </si>
  <si>
    <t>Плов  с  птицей</t>
  </si>
  <si>
    <t xml:space="preserve">Компот из свежих яблок и лимона </t>
  </si>
  <si>
    <t>Рассольник "Ленинградский" на бульоне</t>
  </si>
  <si>
    <t>Сок фруктовый</t>
  </si>
  <si>
    <t xml:space="preserve">Омлет натуральный с маслом сливочным </t>
  </si>
  <si>
    <t>Зеленый горошек</t>
  </si>
  <si>
    <t>Суп картофельный с рыбными фрикадельками</t>
  </si>
  <si>
    <t>Котлета "Куриная"</t>
  </si>
  <si>
    <t>Капуста тушеная</t>
  </si>
  <si>
    <t xml:space="preserve">Каша гречневая молочная с маслом сливочным </t>
  </si>
  <si>
    <t>Апельсин</t>
  </si>
  <si>
    <t>Борщ "Сибирский" с фасолью</t>
  </si>
  <si>
    <t>Печень тушеная в соусе</t>
  </si>
  <si>
    <t>Напиток из  яблок  витаминизированный</t>
  </si>
  <si>
    <t>Каша "Дружба" с маслом сливочным</t>
  </si>
  <si>
    <t>Винегрет овощной</t>
  </si>
  <si>
    <t xml:space="preserve">Птица, порционная  запеченая </t>
  </si>
  <si>
    <t>Запеканка творожно-рисовая с маслом сливочным</t>
  </si>
  <si>
    <t xml:space="preserve">Молоко сгущенное порционно </t>
  </si>
  <si>
    <t>Суп картофельный с клецками</t>
  </si>
  <si>
    <t xml:space="preserve">Жаркое по- домашнему </t>
  </si>
  <si>
    <t>Тефтели "Детские" под овощным соусом (в соответствии с ГОСТ Р 55366-2012)</t>
  </si>
  <si>
    <t>Салат из свеклы с сыром и маслом растительным</t>
  </si>
  <si>
    <t>Щи из свежей капусты с фрикаделькой из птицы "Детская"</t>
  </si>
  <si>
    <t xml:space="preserve">Рыба, запеченная под соусом </t>
  </si>
  <si>
    <t xml:space="preserve">Суп картофельный с вермишелью на курином бульоне  </t>
  </si>
  <si>
    <t>Котлеты "Куриные"</t>
  </si>
  <si>
    <t>Каша гречневая  рассыпчатая с маслом</t>
  </si>
  <si>
    <t>Джем фруктовый с кусочками фруктов</t>
  </si>
  <si>
    <t>Черкесов И.А.</t>
  </si>
  <si>
    <t>Овощи порционно / Огурец (по сезону)</t>
  </si>
  <si>
    <t>сладкое</t>
  </si>
  <si>
    <t>Фрикадельки из мяса птицы с соусом молочным</t>
  </si>
  <si>
    <t>Яблоко</t>
  </si>
  <si>
    <t>Салат "Витаминный"</t>
  </si>
  <si>
    <t>49 УП</t>
  </si>
  <si>
    <t>Рагу из свинины</t>
  </si>
  <si>
    <t>Банан</t>
  </si>
  <si>
    <t>Помидор (по сезону)</t>
  </si>
  <si>
    <t>Овощи порционно /  Огурец</t>
  </si>
  <si>
    <t xml:space="preserve">Овощи порционно /помидор </t>
  </si>
  <si>
    <t>Кисель</t>
  </si>
  <si>
    <t>Зразы рыбные рубленные с яйцом (отрытые)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</si>
</sst>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11" fillId="2" borderId="2" xfId="0" applyNumberFormat="1" applyFont="1" applyFill="1" applyBorder="1" applyAlignment="1" applyProtection="1">
      <alignment horizontal="center" vertical="top"/>
      <protection locked="0"/>
    </xf>
    <xf numFmtId="2" fontId="11" fillId="2" borderId="2" xfId="0" applyNumberFormat="1" applyFont="1" applyFill="1" applyBorder="1" applyAlignment="1" applyProtection="1">
      <alignment horizontal="center" vertical="top"/>
      <protection locked="0"/>
    </xf>
    <xf numFmtId="1" fontId="11" fillId="2" borderId="2" xfId="0" applyNumberFormat="1" applyFont="1" applyFill="1" applyBorder="1" applyAlignment="1">
      <alignment horizontal="center" vertical="top"/>
    </xf>
    <xf numFmtId="2" fontId="11" fillId="2" borderId="2" xfId="0" applyNumberFormat="1" applyFont="1" applyFill="1" applyBorder="1" applyAlignment="1">
      <alignment horizontal="center" vertical="top"/>
    </xf>
    <xf numFmtId="164" fontId="11" fillId="2" borderId="2" xfId="0" applyNumberFormat="1" applyFont="1" applyFill="1" applyBorder="1" applyAlignment="1">
      <alignment horizontal="center" vertical="top"/>
    </xf>
    <xf numFmtId="165" fontId="11" fillId="2" borderId="2" xfId="0" applyNumberFormat="1" applyFont="1" applyFill="1" applyBorder="1" applyAlignment="1">
      <alignment horizontal="center" vertical="top"/>
    </xf>
    <xf numFmtId="0" fontId="11" fillId="2" borderId="2" xfId="0" applyNumberFormat="1" applyFont="1" applyFill="1" applyBorder="1" applyAlignment="1">
      <alignment horizontal="center" vertical="top" wrapText="1"/>
    </xf>
    <xf numFmtId="2" fontId="11" fillId="2" borderId="2" xfId="0" applyNumberFormat="1" applyFont="1" applyFill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 applyProtection="1">
      <alignment vertical="center" wrapText="1"/>
      <protection locked="0"/>
    </xf>
    <xf numFmtId="1" fontId="12" fillId="2" borderId="2" xfId="0" applyNumberFormat="1" applyFont="1" applyFill="1" applyBorder="1" applyAlignment="1">
      <alignment horizontal="center" vertical="top"/>
    </xf>
    <xf numFmtId="2" fontId="12" fillId="2" borderId="2" xfId="0" applyNumberFormat="1" applyFont="1" applyFill="1" applyBorder="1" applyAlignment="1">
      <alignment horizontal="center" vertical="top"/>
    </xf>
    <xf numFmtId="0" fontId="12" fillId="2" borderId="2" xfId="0" applyNumberFormat="1" applyFont="1" applyFill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4"/>
  <sheetViews>
    <sheetView tabSelected="1" view="pageBreakPreview" zoomScale="85" zoomScaleSheetLayoutView="85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D148" sqref="D148:D14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8">
      <c r="A2" s="35" t="s">
        <v>6</v>
      </c>
      <c r="C2" s="2"/>
      <c r="G2" s="2" t="s">
        <v>18</v>
      </c>
      <c r="H2" s="73" t="s">
        <v>93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51">
        <v>200</v>
      </c>
      <c r="G6" s="52">
        <f>7.23*F6/200</f>
        <v>7.23</v>
      </c>
      <c r="H6" s="52">
        <f>9.81*F6/200</f>
        <v>9.81</v>
      </c>
      <c r="I6" s="52">
        <f>28.8*F6/200</f>
        <v>28.8</v>
      </c>
      <c r="J6" s="52">
        <f>G6*4+H6*9+I6*4</f>
        <v>232.41000000000003</v>
      </c>
      <c r="K6" s="41">
        <v>173</v>
      </c>
      <c r="L6" s="40">
        <v>9.3249999999999993</v>
      </c>
    </row>
    <row r="7" spans="1:12" ht="15">
      <c r="A7" s="23"/>
      <c r="B7" s="15"/>
      <c r="C7" s="11"/>
      <c r="D7" s="6"/>
      <c r="E7" s="42"/>
      <c r="F7" s="53"/>
      <c r="G7" s="54"/>
      <c r="H7" s="54"/>
      <c r="I7" s="54"/>
      <c r="J7" s="54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54">
        <f>3.5*F8/200</f>
        <v>3.5</v>
      </c>
      <c r="H8" s="54">
        <f>3.7*F8/200</f>
        <v>3.7</v>
      </c>
      <c r="I8" s="54">
        <f>25.5*F8/200</f>
        <v>25.5</v>
      </c>
      <c r="J8" s="54">
        <f>G8*4+H8*9+I8*4</f>
        <v>149.30000000000001</v>
      </c>
      <c r="K8" s="44">
        <v>382</v>
      </c>
      <c r="L8" s="43">
        <v>26.225000000000001</v>
      </c>
    </row>
    <row r="9" spans="1:12" ht="15">
      <c r="A9" s="23"/>
      <c r="B9" s="15"/>
      <c r="C9" s="11"/>
      <c r="D9" s="7" t="s">
        <v>23</v>
      </c>
      <c r="E9" s="42" t="s">
        <v>41</v>
      </c>
      <c r="F9" s="53">
        <v>40</v>
      </c>
      <c r="G9" s="54">
        <f>1.52*F9/30</f>
        <v>2.0266666666666664</v>
      </c>
      <c r="H9" s="55">
        <f>0.16*F9/30</f>
        <v>0.21333333333333335</v>
      </c>
      <c r="I9" s="55">
        <f>9.84*F9/30</f>
        <v>13.120000000000001</v>
      </c>
      <c r="J9" s="55">
        <f>G9*4+H9*9+I9*4</f>
        <v>62.506666666666668</v>
      </c>
      <c r="K9" s="44" t="s">
        <v>42</v>
      </c>
      <c r="L9" s="43">
        <v>2.62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53">
        <v>100</v>
      </c>
      <c r="G10" s="54">
        <v>0.4</v>
      </c>
      <c r="H10" s="54">
        <v>0.4</v>
      </c>
      <c r="I10" s="54">
        <v>9.8000000000000007</v>
      </c>
      <c r="J10" s="54">
        <f>G10*4+H10*9+I10*4</f>
        <v>44.400000000000006</v>
      </c>
      <c r="K10" s="44">
        <v>338</v>
      </c>
      <c r="L10" s="43">
        <v>13.5</v>
      </c>
    </row>
    <row r="11" spans="1:12" ht="15">
      <c r="A11" s="23"/>
      <c r="B11" s="15"/>
      <c r="C11" s="11"/>
      <c r="D11" s="6"/>
      <c r="E11" s="42" t="s">
        <v>44</v>
      </c>
      <c r="F11" s="53">
        <v>20</v>
      </c>
      <c r="G11" s="54">
        <f>2.32*F11/10</f>
        <v>4.6399999999999997</v>
      </c>
      <c r="H11" s="54">
        <f>3.4*F11/10</f>
        <v>6.8</v>
      </c>
      <c r="I11" s="54">
        <f>0.01*F11/10</f>
        <v>0.02</v>
      </c>
      <c r="J11" s="54">
        <f>G11*4+H11*9+I11*4</f>
        <v>79.839999999999989</v>
      </c>
      <c r="K11" s="44">
        <v>15</v>
      </c>
      <c r="L11" s="43">
        <v>14.13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>SUM(G6:G12)</f>
        <v>17.796666666666667</v>
      </c>
      <c r="H13" s="19">
        <f>SUM(H6:H12)</f>
        <v>20.923333333333336</v>
      </c>
      <c r="I13" s="19">
        <f>SUM(I6:I12)</f>
        <v>77.239999999999995</v>
      </c>
      <c r="J13" s="19">
        <f>SUM(J6:J12)</f>
        <v>568.45666666666671</v>
      </c>
      <c r="K13" s="25"/>
      <c r="L13" s="19">
        <f>SUM(L6:L12)</f>
        <v>65.8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53">
        <v>60</v>
      </c>
      <c r="G14" s="54">
        <v>0.9</v>
      </c>
      <c r="H14" s="54">
        <f>1.31*F14/60</f>
        <v>1.31</v>
      </c>
      <c r="I14" s="54">
        <f>5.6*F14/60</f>
        <v>5.6</v>
      </c>
      <c r="J14" s="54">
        <v>37.79</v>
      </c>
      <c r="K14" s="44">
        <v>45</v>
      </c>
      <c r="L14" s="43">
        <v>2.4300000000000002</v>
      </c>
    </row>
    <row r="15" spans="1:12" ht="25.5">
      <c r="A15" s="23"/>
      <c r="B15" s="15"/>
      <c r="C15" s="11"/>
      <c r="D15" s="7" t="s">
        <v>27</v>
      </c>
      <c r="E15" s="42" t="s">
        <v>46</v>
      </c>
      <c r="F15" s="59">
        <v>210</v>
      </c>
      <c r="G15" s="54">
        <v>4.84</v>
      </c>
      <c r="H15" s="54">
        <v>3.1</v>
      </c>
      <c r="I15" s="54">
        <v>16.899999999999999</v>
      </c>
      <c r="J15" s="54">
        <f t="shared" ref="J15:J18" si="0">G15*4+H15*9+I15*4</f>
        <v>114.86</v>
      </c>
      <c r="K15" s="44">
        <v>102</v>
      </c>
      <c r="L15" s="43">
        <v>12.66</v>
      </c>
    </row>
    <row r="16" spans="1:12" ht="33.6" customHeight="1">
      <c r="A16" s="23"/>
      <c r="B16" s="15"/>
      <c r="C16" s="11"/>
      <c r="D16" s="7" t="s">
        <v>28</v>
      </c>
      <c r="E16" s="60" t="s">
        <v>47</v>
      </c>
      <c r="F16" s="53">
        <v>90</v>
      </c>
      <c r="G16" s="54">
        <f>13.46*F16/80</f>
        <v>15.142500000000002</v>
      </c>
      <c r="H16" s="56">
        <f>10.86*F16/80</f>
        <v>12.217499999999999</v>
      </c>
      <c r="I16" s="56">
        <f>5.34*F16/80</f>
        <v>6.0074999999999994</v>
      </c>
      <c r="J16" s="54">
        <f t="shared" si="0"/>
        <v>194.5575</v>
      </c>
      <c r="K16" s="44">
        <v>268</v>
      </c>
      <c r="L16" s="43">
        <v>41.17</v>
      </c>
    </row>
    <row r="17" spans="1:12" ht="15">
      <c r="A17" s="23"/>
      <c r="B17" s="15"/>
      <c r="C17" s="11"/>
      <c r="D17" s="7" t="s">
        <v>29</v>
      </c>
      <c r="E17" s="42" t="s">
        <v>48</v>
      </c>
      <c r="F17" s="53">
        <v>150</v>
      </c>
      <c r="G17" s="54">
        <f>5.7*F17/150</f>
        <v>5.7</v>
      </c>
      <c r="H17" s="54">
        <f>3.43*F17/150</f>
        <v>3.43</v>
      </c>
      <c r="I17" s="54">
        <f>36.45*F17/150</f>
        <v>36.450000000000003</v>
      </c>
      <c r="J17" s="54">
        <f t="shared" si="0"/>
        <v>199.47000000000003</v>
      </c>
      <c r="K17" s="44">
        <v>203</v>
      </c>
      <c r="L17" s="43">
        <v>7.44</v>
      </c>
    </row>
    <row r="18" spans="1:12" ht="15">
      <c r="A18" s="23"/>
      <c r="B18" s="15"/>
      <c r="C18" s="11"/>
      <c r="D18" s="7" t="s">
        <v>22</v>
      </c>
      <c r="E18" s="42" t="s">
        <v>49</v>
      </c>
      <c r="F18" s="53">
        <v>200</v>
      </c>
      <c r="G18" s="54">
        <v>0.26</v>
      </c>
      <c r="H18" s="54">
        <v>0.06</v>
      </c>
      <c r="I18" s="54">
        <v>15.22</v>
      </c>
      <c r="J18" s="54">
        <f t="shared" si="0"/>
        <v>62.46</v>
      </c>
      <c r="K18" s="44">
        <v>377</v>
      </c>
      <c r="L18" s="43">
        <v>8.8699999999999992</v>
      </c>
    </row>
    <row r="19" spans="1:12" ht="15">
      <c r="A19" s="23"/>
      <c r="B19" s="15"/>
      <c r="C19" s="11"/>
      <c r="D19" s="7" t="s">
        <v>31</v>
      </c>
      <c r="E19" s="42" t="s">
        <v>50</v>
      </c>
      <c r="F19" s="53">
        <v>40</v>
      </c>
      <c r="G19" s="54">
        <v>2.64</v>
      </c>
      <c r="H19" s="55">
        <v>0.48</v>
      </c>
      <c r="I19" s="55">
        <v>13.68</v>
      </c>
      <c r="J19" s="55">
        <v>69.599999999999994</v>
      </c>
      <c r="K19" s="44" t="s">
        <v>42</v>
      </c>
      <c r="L19" s="43">
        <v>1.43</v>
      </c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32</v>
      </c>
      <c r="E22" s="9"/>
      <c r="F22" s="19">
        <f>SUM(F14:F21)</f>
        <v>750</v>
      </c>
      <c r="G22" s="19">
        <f>SUM(G14:G21)</f>
        <v>29.482500000000002</v>
      </c>
      <c r="H22" s="19">
        <f>SUM(H14:H21)</f>
        <v>20.597499999999997</v>
      </c>
      <c r="I22" s="19">
        <f>SUM(I14:I21)</f>
        <v>93.857500000000016</v>
      </c>
      <c r="J22" s="19">
        <f>SUM(J14:J21)</f>
        <v>678.73750000000007</v>
      </c>
      <c r="K22" s="25"/>
      <c r="L22" s="19">
        <f>SUM(L14:L21)</f>
        <v>74.000000000000014</v>
      </c>
    </row>
    <row r="23" spans="1:12" ht="15.75" thickBot="1">
      <c r="A23" s="29">
        <f>A6</f>
        <v>1</v>
      </c>
      <c r="B23" s="30">
        <f>B6</f>
        <v>1</v>
      </c>
      <c r="C23" s="74" t="s">
        <v>4</v>
      </c>
      <c r="D23" s="75"/>
      <c r="E23" s="31"/>
      <c r="F23" s="32">
        <f>F13+F22</f>
        <v>1310</v>
      </c>
      <c r="G23" s="32">
        <f>G13+G22</f>
        <v>47.279166666666669</v>
      </c>
      <c r="H23" s="32">
        <f>H13+H22</f>
        <v>41.520833333333329</v>
      </c>
      <c r="I23" s="32">
        <f>I13+I22</f>
        <v>171.09750000000003</v>
      </c>
      <c r="J23" s="32">
        <f>J13+J22</f>
        <v>1247.1941666666667</v>
      </c>
      <c r="K23" s="32"/>
      <c r="L23" s="32">
        <f>L13+L22</f>
        <v>139.80000000000001</v>
      </c>
    </row>
    <row r="24" spans="1:12" ht="26.25" thickBot="1">
      <c r="A24" s="14">
        <v>1</v>
      </c>
      <c r="B24" s="15">
        <v>2</v>
      </c>
      <c r="C24" s="22" t="s">
        <v>20</v>
      </c>
      <c r="D24" s="5" t="s">
        <v>21</v>
      </c>
      <c r="E24" s="39" t="s">
        <v>51</v>
      </c>
      <c r="F24" s="57">
        <v>90</v>
      </c>
      <c r="G24" s="58">
        <f>14.8*F24/80</f>
        <v>16.649999999999999</v>
      </c>
      <c r="H24" s="58">
        <f>20.69*F24/80</f>
        <v>23.276250000000001</v>
      </c>
      <c r="I24" s="58">
        <f>3.81*F24/80</f>
        <v>4.2862499999999999</v>
      </c>
      <c r="J24" s="58">
        <f>G24*4+H24*9+I24*4</f>
        <v>293.23124999999999</v>
      </c>
      <c r="K24" s="41">
        <v>268</v>
      </c>
      <c r="L24" s="40">
        <v>36.880000000000003</v>
      </c>
    </row>
    <row r="25" spans="1:12" ht="15">
      <c r="A25" s="14"/>
      <c r="B25" s="15"/>
      <c r="C25" s="11"/>
      <c r="D25" s="5" t="s">
        <v>21</v>
      </c>
      <c r="E25" s="42" t="s">
        <v>52</v>
      </c>
      <c r="F25" s="53">
        <v>150</v>
      </c>
      <c r="G25" s="54">
        <v>3.7</v>
      </c>
      <c r="H25" s="54">
        <v>5.37</v>
      </c>
      <c r="I25" s="54">
        <v>36.68</v>
      </c>
      <c r="J25" s="54">
        <f>G25*4+H25*9+I25*4</f>
        <v>209.85</v>
      </c>
      <c r="K25" s="44">
        <v>304</v>
      </c>
      <c r="L25" s="43">
        <v>13</v>
      </c>
    </row>
    <row r="26" spans="1:12" ht="15">
      <c r="A26" s="14"/>
      <c r="B26" s="15"/>
      <c r="C26" s="11"/>
      <c r="D26" s="7" t="s">
        <v>22</v>
      </c>
      <c r="E26" s="42" t="s">
        <v>53</v>
      </c>
      <c r="F26" s="53">
        <v>200</v>
      </c>
      <c r="G26" s="54">
        <v>3.17</v>
      </c>
      <c r="H26" s="54">
        <v>2.68</v>
      </c>
      <c r="I26" s="54">
        <v>15.95</v>
      </c>
      <c r="J26" s="54">
        <f>G26*4+H26*9+I26*4</f>
        <v>100.6</v>
      </c>
      <c r="K26" s="44">
        <v>379</v>
      </c>
      <c r="L26" s="43">
        <v>8.5</v>
      </c>
    </row>
    <row r="27" spans="1:12" ht="15">
      <c r="A27" s="14"/>
      <c r="B27" s="15"/>
      <c r="C27" s="11"/>
      <c r="D27" s="7" t="s">
        <v>23</v>
      </c>
      <c r="E27" s="42" t="s">
        <v>41</v>
      </c>
      <c r="F27" s="53">
        <v>40</v>
      </c>
      <c r="G27" s="54">
        <f>1.52*F27/30</f>
        <v>2.0266666666666664</v>
      </c>
      <c r="H27" s="55">
        <f>0.16*F27/30</f>
        <v>0.21333333333333335</v>
      </c>
      <c r="I27" s="55">
        <f>9.84*F27/30</f>
        <v>13.120000000000001</v>
      </c>
      <c r="J27" s="55">
        <f>G27*4+H27*9+I27*4</f>
        <v>62.506666666666668</v>
      </c>
      <c r="K27" s="44" t="s">
        <v>42</v>
      </c>
      <c r="L27" s="43">
        <v>2.62</v>
      </c>
    </row>
    <row r="28" spans="1:12" ht="15">
      <c r="A28" s="14"/>
      <c r="B28" s="15"/>
      <c r="C28" s="11"/>
      <c r="D28" s="70" t="s">
        <v>26</v>
      </c>
      <c r="E28" s="42" t="s">
        <v>94</v>
      </c>
      <c r="F28" s="43">
        <v>40</v>
      </c>
      <c r="G28" s="43">
        <v>0.33</v>
      </c>
      <c r="H28" s="43">
        <v>0.04</v>
      </c>
      <c r="I28" s="43">
        <v>1.1299999999999999</v>
      </c>
      <c r="J28" s="43">
        <v>6.23</v>
      </c>
      <c r="K28" s="44">
        <v>71</v>
      </c>
      <c r="L28" s="43">
        <v>4.8</v>
      </c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6"/>
      <c r="B30" s="17"/>
      <c r="C30" s="8"/>
      <c r="D30" s="18" t="s">
        <v>32</v>
      </c>
      <c r="E30" s="9"/>
      <c r="F30" s="19">
        <f>SUM(F24:F29)</f>
        <v>520</v>
      </c>
      <c r="G30" s="19">
        <f>SUM(G24:G29)</f>
        <v>25.876666666666662</v>
      </c>
      <c r="H30" s="19">
        <f>SUM(H24:H29)</f>
        <v>31.579583333333336</v>
      </c>
      <c r="I30" s="19">
        <f>SUM(I24:I29)</f>
        <v>71.166250000000005</v>
      </c>
      <c r="J30" s="19">
        <f>SUM(J24:J29)</f>
        <v>672.41791666666666</v>
      </c>
      <c r="K30" s="25"/>
      <c r="L30" s="19">
        <f>SUM(L24:L29)</f>
        <v>65.8</v>
      </c>
    </row>
    <row r="31" spans="1:12" ht="1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2" t="s">
        <v>54</v>
      </c>
      <c r="F31" s="53">
        <v>60</v>
      </c>
      <c r="G31" s="54">
        <v>0.86</v>
      </c>
      <c r="H31" s="54">
        <v>3.05</v>
      </c>
      <c r="I31" s="54">
        <v>5.13</v>
      </c>
      <c r="J31" s="54">
        <f t="shared" ref="J31:J35" si="1">G31*4+H31*9+I31*4</f>
        <v>51.41</v>
      </c>
      <c r="K31" s="44">
        <v>52</v>
      </c>
      <c r="L31" s="43">
        <v>2.36</v>
      </c>
    </row>
    <row r="32" spans="1:12" ht="25.5">
      <c r="A32" s="14"/>
      <c r="B32" s="15"/>
      <c r="C32" s="11"/>
      <c r="D32" s="7" t="s">
        <v>27</v>
      </c>
      <c r="E32" s="42" t="s">
        <v>55</v>
      </c>
      <c r="F32" s="59">
        <v>210</v>
      </c>
      <c r="G32" s="54">
        <v>6.9</v>
      </c>
      <c r="H32" s="55">
        <v>6.95</v>
      </c>
      <c r="I32" s="55">
        <v>18.760000000000002</v>
      </c>
      <c r="J32" s="55">
        <f t="shared" si="1"/>
        <v>165.19</v>
      </c>
      <c r="K32" s="44">
        <v>113</v>
      </c>
      <c r="L32" s="43">
        <v>25</v>
      </c>
    </row>
    <row r="33" spans="1:12" ht="15">
      <c r="A33" s="14"/>
      <c r="B33" s="15"/>
      <c r="C33" s="11"/>
      <c r="D33" s="7" t="s">
        <v>28</v>
      </c>
      <c r="E33" s="42" t="s">
        <v>56</v>
      </c>
      <c r="F33" s="53">
        <v>90</v>
      </c>
      <c r="G33" s="54">
        <f>20.2*F33/100</f>
        <v>18.18</v>
      </c>
      <c r="H33" s="54">
        <f>12.07*F33/100</f>
        <v>10.863</v>
      </c>
      <c r="I33" s="54">
        <f>2.08*F33/100</f>
        <v>1.8720000000000001</v>
      </c>
      <c r="J33" s="54">
        <f t="shared" si="1"/>
        <v>177.97499999999999</v>
      </c>
      <c r="K33" s="44">
        <v>232</v>
      </c>
      <c r="L33" s="43">
        <v>30</v>
      </c>
    </row>
    <row r="34" spans="1:12" ht="15">
      <c r="A34" s="14"/>
      <c r="B34" s="15"/>
      <c r="C34" s="11"/>
      <c r="D34" s="7" t="s">
        <v>29</v>
      </c>
      <c r="E34" s="42" t="s">
        <v>57</v>
      </c>
      <c r="F34" s="53">
        <v>150</v>
      </c>
      <c r="G34" s="54">
        <f>F34*3.29/150</f>
        <v>3.29</v>
      </c>
      <c r="H34" s="54">
        <f>F34*7.06/150</f>
        <v>7.06</v>
      </c>
      <c r="I34" s="54">
        <f>F34*22.21/150</f>
        <v>22.21</v>
      </c>
      <c r="J34" s="54">
        <f t="shared" si="1"/>
        <v>165.54000000000002</v>
      </c>
      <c r="K34" s="44">
        <v>312</v>
      </c>
      <c r="L34" s="43">
        <v>12.62</v>
      </c>
    </row>
    <row r="35" spans="1:12" ht="15">
      <c r="A35" s="14"/>
      <c r="B35" s="15"/>
      <c r="C35" s="11"/>
      <c r="D35" s="7" t="s">
        <v>30</v>
      </c>
      <c r="E35" s="42" t="s">
        <v>58</v>
      </c>
      <c r="F35" s="53">
        <v>200</v>
      </c>
      <c r="G35" s="54">
        <v>0.22</v>
      </c>
      <c r="H35" s="59"/>
      <c r="I35" s="54">
        <v>24.42</v>
      </c>
      <c r="J35" s="54">
        <f t="shared" si="1"/>
        <v>98.56</v>
      </c>
      <c r="K35" s="44">
        <v>349</v>
      </c>
      <c r="L35" s="43">
        <v>2.59</v>
      </c>
    </row>
    <row r="36" spans="1:12" ht="15">
      <c r="A36" s="14"/>
      <c r="B36" s="15"/>
      <c r="C36" s="11"/>
      <c r="D36" s="7" t="s">
        <v>31</v>
      </c>
      <c r="E36" s="42" t="s">
        <v>50</v>
      </c>
      <c r="F36" s="53">
        <v>40</v>
      </c>
      <c r="G36" s="54">
        <v>2.64</v>
      </c>
      <c r="H36" s="55">
        <v>0.48</v>
      </c>
      <c r="I36" s="55">
        <v>13.68</v>
      </c>
      <c r="J36" s="55">
        <v>69.599999999999994</v>
      </c>
      <c r="K36" s="44" t="s">
        <v>42</v>
      </c>
      <c r="L36" s="43">
        <v>1.43</v>
      </c>
    </row>
    <row r="37" spans="1:12" ht="1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6"/>
      <c r="B39" s="17"/>
      <c r="C39" s="8"/>
      <c r="D39" s="18" t="s">
        <v>32</v>
      </c>
      <c r="E39" s="9"/>
      <c r="F39" s="19">
        <f>SUM(F31:F38)</f>
        <v>750</v>
      </c>
      <c r="G39" s="19">
        <f>SUM(G31:G38)</f>
        <v>32.089999999999996</v>
      </c>
      <c r="H39" s="19">
        <f>SUM(H31:H38)</f>
        <v>28.402999999999999</v>
      </c>
      <c r="I39" s="19">
        <f>SUM(I31:I38)</f>
        <v>86.072000000000003</v>
      </c>
      <c r="J39" s="19">
        <f>SUM(J31:J38)</f>
        <v>728.27499999999998</v>
      </c>
      <c r="K39" s="25"/>
      <c r="L39" s="19">
        <f>SUM(L31:L38)</f>
        <v>74.000000000000014</v>
      </c>
    </row>
    <row r="40" spans="1:12" ht="15.75" customHeight="1" thickBot="1">
      <c r="A40" s="33">
        <f>A24</f>
        <v>1</v>
      </c>
      <c r="B40" s="33">
        <f>B24</f>
        <v>2</v>
      </c>
      <c r="C40" s="74" t="s">
        <v>4</v>
      </c>
      <c r="D40" s="75"/>
      <c r="E40" s="31"/>
      <c r="F40" s="32">
        <f>F30+F39</f>
        <v>1270</v>
      </c>
      <c r="G40" s="32">
        <f>G30+G39</f>
        <v>57.966666666666654</v>
      </c>
      <c r="H40" s="32">
        <f>H30+H39</f>
        <v>59.982583333333338</v>
      </c>
      <c r="I40" s="32">
        <f>I30+I39</f>
        <v>157.23824999999999</v>
      </c>
      <c r="J40" s="32">
        <f>J30+J39</f>
        <v>1400.6929166666666</v>
      </c>
      <c r="K40" s="32"/>
      <c r="L40" s="32">
        <f>L30+L39</f>
        <v>139.80000000000001</v>
      </c>
    </row>
    <row r="41" spans="1:12" ht="15">
      <c r="A41" s="20">
        <v>1</v>
      </c>
      <c r="B41" s="21">
        <v>3</v>
      </c>
      <c r="C41" s="22" t="s">
        <v>20</v>
      </c>
      <c r="D41" s="5" t="s">
        <v>21</v>
      </c>
      <c r="E41" s="39" t="s">
        <v>59</v>
      </c>
      <c r="F41" s="53">
        <v>170</v>
      </c>
      <c r="G41" s="54">
        <f>14.92*F41/170</f>
        <v>14.92</v>
      </c>
      <c r="H41" s="54">
        <f>14.38*F41/170</f>
        <v>14.379999999999999</v>
      </c>
      <c r="I41" s="54">
        <f>31.51*F41/170</f>
        <v>31.509999999999998</v>
      </c>
      <c r="J41" s="54">
        <f>G41*4+H41*9+I41*4</f>
        <v>315.14</v>
      </c>
      <c r="K41" s="41">
        <v>222</v>
      </c>
      <c r="L41" s="40">
        <v>47.15</v>
      </c>
    </row>
    <row r="42" spans="1:12" ht="15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23"/>
      <c r="B43" s="15"/>
      <c r="C43" s="11"/>
      <c r="D43" s="7" t="s">
        <v>22</v>
      </c>
      <c r="E43" s="42" t="s">
        <v>60</v>
      </c>
      <c r="F43" s="53">
        <v>200</v>
      </c>
      <c r="G43" s="54">
        <v>0.2</v>
      </c>
      <c r="H43" s="54">
        <v>0.05</v>
      </c>
      <c r="I43" s="54">
        <v>15.01</v>
      </c>
      <c r="J43" s="54">
        <f>G43*4+H43*9+I43*4</f>
        <v>61.29</v>
      </c>
      <c r="K43" s="44">
        <v>376</v>
      </c>
      <c r="L43" s="43">
        <v>2.0299999999999998</v>
      </c>
    </row>
    <row r="44" spans="1:12" ht="15">
      <c r="A44" s="23"/>
      <c r="B44" s="15"/>
      <c r="C44" s="11"/>
      <c r="D44" s="7" t="s">
        <v>23</v>
      </c>
      <c r="E44" s="42" t="s">
        <v>41</v>
      </c>
      <c r="F44" s="53">
        <v>40</v>
      </c>
      <c r="G44" s="54">
        <f>1.52*F44/30</f>
        <v>2.0266666666666664</v>
      </c>
      <c r="H44" s="55">
        <f>0.16*F44/30</f>
        <v>0.21333333333333335</v>
      </c>
      <c r="I44" s="55">
        <f>9.84*F44/30</f>
        <v>13.120000000000001</v>
      </c>
      <c r="J44" s="55">
        <f>G44*4+H44*9+I44*4</f>
        <v>62.506666666666668</v>
      </c>
      <c r="K44" s="44" t="s">
        <v>42</v>
      </c>
      <c r="L44" s="43">
        <v>2.62</v>
      </c>
    </row>
    <row r="45" spans="1:12" ht="15">
      <c r="A45" s="23"/>
      <c r="B45" s="15"/>
      <c r="C45" s="11"/>
      <c r="D45" s="7" t="s">
        <v>26</v>
      </c>
      <c r="E45" s="42" t="s">
        <v>61</v>
      </c>
      <c r="F45" s="53">
        <v>60</v>
      </c>
      <c r="G45" s="54">
        <f>1.06*F45/100</f>
        <v>0.63600000000000001</v>
      </c>
      <c r="H45" s="54">
        <f>0.17*F45/100</f>
        <v>0.10200000000000001</v>
      </c>
      <c r="I45" s="54">
        <f>8.52*F45/100</f>
        <v>5.1120000000000001</v>
      </c>
      <c r="J45" s="56">
        <f>G45*4+H45*9+I45*4</f>
        <v>23.91</v>
      </c>
      <c r="K45" s="44">
        <v>59</v>
      </c>
      <c r="L45" s="43">
        <v>4.7</v>
      </c>
    </row>
    <row r="46" spans="1:12" ht="15">
      <c r="A46" s="23"/>
      <c r="B46" s="15"/>
      <c r="C46" s="11"/>
      <c r="D46" s="70" t="s">
        <v>95</v>
      </c>
      <c r="E46" s="42" t="s">
        <v>92</v>
      </c>
      <c r="F46" s="43">
        <v>20</v>
      </c>
      <c r="G46" s="43">
        <v>0.1</v>
      </c>
      <c r="H46" s="43">
        <v>0</v>
      </c>
      <c r="I46" s="43">
        <v>14.3</v>
      </c>
      <c r="J46" s="43">
        <v>57.6</v>
      </c>
      <c r="K46" s="44"/>
      <c r="L46" s="43">
        <v>9.3000000000000007</v>
      </c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4"/>
      <c r="B48" s="17"/>
      <c r="C48" s="8"/>
      <c r="D48" s="18" t="s">
        <v>32</v>
      </c>
      <c r="E48" s="9"/>
      <c r="F48" s="19">
        <f>SUM(F41:F47)</f>
        <v>490</v>
      </c>
      <c r="G48" s="19">
        <f>SUM(G41:G47)</f>
        <v>17.882666666666665</v>
      </c>
      <c r="H48" s="19">
        <f>SUM(H41:H47)</f>
        <v>14.745333333333333</v>
      </c>
      <c r="I48" s="19">
        <f>SUM(I41:I47)</f>
        <v>79.051999999999992</v>
      </c>
      <c r="J48" s="19">
        <f>SUM(J41:J47)</f>
        <v>520.44666666666672</v>
      </c>
      <c r="K48" s="25"/>
      <c r="L48" s="19">
        <f>SUM(L41:L47)</f>
        <v>65.8</v>
      </c>
    </row>
    <row r="49" spans="1:12" ht="25.5">
      <c r="A49" s="26">
        <f>A41</f>
        <v>1</v>
      </c>
      <c r="B49" s="13">
        <f>B41</f>
        <v>3</v>
      </c>
      <c r="C49" s="10" t="s">
        <v>25</v>
      </c>
      <c r="D49" s="7" t="s">
        <v>26</v>
      </c>
      <c r="E49" s="42" t="s">
        <v>62</v>
      </c>
      <c r="F49" s="53">
        <v>60</v>
      </c>
      <c r="G49" s="54">
        <v>0.3</v>
      </c>
      <c r="H49" s="54">
        <v>2</v>
      </c>
      <c r="I49" s="54">
        <v>1.6</v>
      </c>
      <c r="J49" s="54">
        <f>G49*4+H49*9+I49*4</f>
        <v>25.6</v>
      </c>
      <c r="K49" s="44">
        <v>24</v>
      </c>
      <c r="L49" s="43">
        <v>10</v>
      </c>
    </row>
    <row r="50" spans="1:12" ht="25.5">
      <c r="A50" s="23"/>
      <c r="B50" s="15"/>
      <c r="C50" s="11"/>
      <c r="D50" s="7" t="s">
        <v>27</v>
      </c>
      <c r="E50" s="42" t="s">
        <v>63</v>
      </c>
      <c r="F50" s="59">
        <v>210</v>
      </c>
      <c r="G50" s="54">
        <v>1.89</v>
      </c>
      <c r="H50" s="54">
        <v>2.4300000000000002</v>
      </c>
      <c r="I50" s="54">
        <v>9.34</v>
      </c>
      <c r="J50" s="54">
        <f>G50*4+H50*9+I50*4</f>
        <v>66.789999999999992</v>
      </c>
      <c r="K50" s="44">
        <v>82</v>
      </c>
      <c r="L50" s="43">
        <v>13</v>
      </c>
    </row>
    <row r="51" spans="1:12" ht="15">
      <c r="A51" s="23"/>
      <c r="B51" s="15"/>
      <c r="C51" s="11"/>
      <c r="D51" s="7" t="s">
        <v>28</v>
      </c>
      <c r="E51" s="42" t="s">
        <v>64</v>
      </c>
      <c r="F51" s="53">
        <v>240</v>
      </c>
      <c r="G51" s="54">
        <f>F51*18.63/200</f>
        <v>22.355999999999998</v>
      </c>
      <c r="H51" s="54">
        <f>F51*21.78/200</f>
        <v>26.136000000000003</v>
      </c>
      <c r="I51" s="54">
        <f>F51*39.36/200</f>
        <v>47.231999999999999</v>
      </c>
      <c r="J51" s="54">
        <f>G51*4+H51*9+I51*4</f>
        <v>513.57600000000002</v>
      </c>
      <c r="K51" s="44">
        <v>291</v>
      </c>
      <c r="L51" s="43">
        <v>40.57</v>
      </c>
    </row>
    <row r="52" spans="1:12" ht="1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30</v>
      </c>
      <c r="E53" s="42" t="s">
        <v>65</v>
      </c>
      <c r="F53" s="53">
        <v>200</v>
      </c>
      <c r="G53" s="54">
        <v>0.16</v>
      </c>
      <c r="H53" s="59">
        <v>0.16</v>
      </c>
      <c r="I53" s="56">
        <v>27.87</v>
      </c>
      <c r="J53" s="54">
        <f>G53*4+H53*9+I53*4</f>
        <v>113.56</v>
      </c>
      <c r="K53" s="44">
        <v>342</v>
      </c>
      <c r="L53" s="43">
        <v>9</v>
      </c>
    </row>
    <row r="54" spans="1:12" ht="15">
      <c r="A54" s="23"/>
      <c r="B54" s="15"/>
      <c r="C54" s="11"/>
      <c r="D54" s="7" t="s">
        <v>31</v>
      </c>
      <c r="E54" s="42" t="s">
        <v>50</v>
      </c>
      <c r="F54" s="53">
        <v>40</v>
      </c>
      <c r="G54" s="54">
        <v>2.64</v>
      </c>
      <c r="H54" s="55">
        <v>0.48</v>
      </c>
      <c r="I54" s="55">
        <v>13.68</v>
      </c>
      <c r="J54" s="55">
        <v>69.599999999999994</v>
      </c>
      <c r="K54" s="44" t="s">
        <v>42</v>
      </c>
      <c r="L54" s="43">
        <v>1.43</v>
      </c>
    </row>
    <row r="55" spans="1:12" ht="1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4"/>
      <c r="B57" s="17"/>
      <c r="C57" s="8"/>
      <c r="D57" s="18" t="s">
        <v>32</v>
      </c>
      <c r="E57" s="9"/>
      <c r="F57" s="19">
        <f>SUM(F49:F56)</f>
        <v>750</v>
      </c>
      <c r="G57" s="19">
        <f>SUM(G49:G56)</f>
        <v>27.346</v>
      </c>
      <c r="H57" s="19">
        <f>SUM(H49:H56)</f>
        <v>31.206000000000003</v>
      </c>
      <c r="I57" s="19">
        <f>SUM(I49:I56)</f>
        <v>99.722000000000008</v>
      </c>
      <c r="J57" s="19">
        <f>SUM(J49:J56)</f>
        <v>789.12600000000009</v>
      </c>
      <c r="K57" s="25"/>
      <c r="L57" s="19">
        <f>SUM(L49:L56)</f>
        <v>74</v>
      </c>
    </row>
    <row r="58" spans="1:12" ht="15.75" customHeight="1" thickBot="1">
      <c r="A58" s="29">
        <f>A41</f>
        <v>1</v>
      </c>
      <c r="B58" s="30">
        <f>B41</f>
        <v>3</v>
      </c>
      <c r="C58" s="74" t="s">
        <v>4</v>
      </c>
      <c r="D58" s="75"/>
      <c r="E58" s="31"/>
      <c r="F58" s="32">
        <f>F48+F57</f>
        <v>1240</v>
      </c>
      <c r="G58" s="32">
        <f>G48+G57</f>
        <v>45.228666666666669</v>
      </c>
      <c r="H58" s="32">
        <f>H48+H57</f>
        <v>45.951333333333338</v>
      </c>
      <c r="I58" s="32">
        <f>I48+I57</f>
        <v>178.774</v>
      </c>
      <c r="J58" s="32">
        <f>J48+J57</f>
        <v>1309.5726666666669</v>
      </c>
      <c r="K58" s="32"/>
      <c r="L58" s="32">
        <f>L48+L57</f>
        <v>139.80000000000001</v>
      </c>
    </row>
    <row r="59" spans="1:12" ht="15.75" thickBot="1">
      <c r="A59" s="20">
        <v>1</v>
      </c>
      <c r="B59" s="21">
        <v>4</v>
      </c>
      <c r="C59" s="22" t="s">
        <v>20</v>
      </c>
      <c r="D59" s="5" t="s">
        <v>21</v>
      </c>
      <c r="E59" s="39" t="s">
        <v>96</v>
      </c>
      <c r="F59" s="53">
        <v>90</v>
      </c>
      <c r="G59" s="54">
        <v>8.74</v>
      </c>
      <c r="H59" s="54">
        <v>8.31</v>
      </c>
      <c r="I59" s="54">
        <v>10.71</v>
      </c>
      <c r="J59" s="54">
        <v>152.85</v>
      </c>
      <c r="K59" s="41">
        <v>297</v>
      </c>
      <c r="L59" s="40">
        <v>20.87</v>
      </c>
    </row>
    <row r="60" spans="1:12" ht="15">
      <c r="A60" s="23"/>
      <c r="B60" s="15"/>
      <c r="C60" s="11"/>
      <c r="D60" s="5" t="s">
        <v>21</v>
      </c>
      <c r="E60" s="42" t="s">
        <v>48</v>
      </c>
      <c r="F60" s="53">
        <v>150</v>
      </c>
      <c r="G60" s="54">
        <f>5.7*F60/150</f>
        <v>5.7</v>
      </c>
      <c r="H60" s="54">
        <f>3.43*F60/150</f>
        <v>3.43</v>
      </c>
      <c r="I60" s="54">
        <f>36.45*F60/150</f>
        <v>36.450000000000003</v>
      </c>
      <c r="J60" s="54">
        <f>G60*4+H60*9+I60*4</f>
        <v>199.47000000000003</v>
      </c>
      <c r="K60" s="44">
        <v>203</v>
      </c>
      <c r="L60" s="43">
        <v>7.44</v>
      </c>
    </row>
    <row r="61" spans="1:12" ht="15">
      <c r="A61" s="23"/>
      <c r="B61" s="15"/>
      <c r="C61" s="11"/>
      <c r="D61" s="7" t="s">
        <v>22</v>
      </c>
      <c r="E61" s="42" t="s">
        <v>49</v>
      </c>
      <c r="F61" s="53">
        <v>204</v>
      </c>
      <c r="G61" s="54">
        <v>0.26</v>
      </c>
      <c r="H61" s="54">
        <v>0.06</v>
      </c>
      <c r="I61" s="54">
        <v>15.22</v>
      </c>
      <c r="J61" s="54">
        <f>G61*4+H61*9+I61*4</f>
        <v>62.46</v>
      </c>
      <c r="K61" s="44">
        <v>377</v>
      </c>
      <c r="L61" s="43">
        <v>8.8699999999999992</v>
      </c>
    </row>
    <row r="62" spans="1:12" ht="15">
      <c r="A62" s="23"/>
      <c r="B62" s="15"/>
      <c r="C62" s="11"/>
      <c r="D62" s="7" t="s">
        <v>23</v>
      </c>
      <c r="E62" s="42" t="s">
        <v>41</v>
      </c>
      <c r="F62" s="53">
        <v>40</v>
      </c>
      <c r="G62" s="54">
        <f>1.52*F62/30</f>
        <v>2.0266666666666664</v>
      </c>
      <c r="H62" s="55">
        <f>0.16*F62/30</f>
        <v>0.21333333333333335</v>
      </c>
      <c r="I62" s="55">
        <f>9.84*F62/30</f>
        <v>13.120000000000001</v>
      </c>
      <c r="J62" s="55">
        <f>G62*4+H62*9+I62*4</f>
        <v>62.506666666666668</v>
      </c>
      <c r="K62" s="44" t="s">
        <v>42</v>
      </c>
      <c r="L62" s="43">
        <v>2.62</v>
      </c>
    </row>
    <row r="63" spans="1:12" ht="15">
      <c r="A63" s="23"/>
      <c r="B63" s="15"/>
      <c r="C63" s="11"/>
      <c r="D63" s="7" t="s">
        <v>24</v>
      </c>
      <c r="E63" s="42" t="s">
        <v>97</v>
      </c>
      <c r="F63" s="53">
        <v>100</v>
      </c>
      <c r="G63" s="54">
        <f>F63*0.2/50</f>
        <v>0.4</v>
      </c>
      <c r="H63" s="59">
        <v>0.4</v>
      </c>
      <c r="I63" s="56">
        <v>9.8000000000000007</v>
      </c>
      <c r="J63" s="56">
        <f>G63*4+H63*9+I63*4</f>
        <v>44.400000000000006</v>
      </c>
      <c r="K63" s="44">
        <v>338</v>
      </c>
      <c r="L63" s="43">
        <v>26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4"/>
      <c r="B66" s="17"/>
      <c r="C66" s="8"/>
      <c r="D66" s="18" t="s">
        <v>32</v>
      </c>
      <c r="E66" s="9"/>
      <c r="F66" s="19">
        <f>SUM(F59:F65)</f>
        <v>584</v>
      </c>
      <c r="G66" s="19">
        <f>SUM(G59:G65)</f>
        <v>17.126666666666665</v>
      </c>
      <c r="H66" s="19">
        <f>SUM(H59:H65)</f>
        <v>12.413333333333334</v>
      </c>
      <c r="I66" s="19">
        <f>SUM(I59:I65)</f>
        <v>85.3</v>
      </c>
      <c r="J66" s="19">
        <f>SUM(J59:J65)</f>
        <v>521.68666666666672</v>
      </c>
      <c r="K66" s="25"/>
      <c r="L66" s="19">
        <f>SUM(L59:L65)</f>
        <v>65.8</v>
      </c>
    </row>
    <row r="67" spans="1:12" ht="15">
      <c r="A67" s="26">
        <f>A59</f>
        <v>1</v>
      </c>
      <c r="B67" s="13">
        <f>B59</f>
        <v>4</v>
      </c>
      <c r="C67" s="10" t="s">
        <v>25</v>
      </c>
      <c r="D67" s="7" t="s">
        <v>26</v>
      </c>
      <c r="E67" s="42" t="s">
        <v>98</v>
      </c>
      <c r="F67" s="53">
        <v>60</v>
      </c>
      <c r="G67" s="54">
        <v>0.94</v>
      </c>
      <c r="H67" s="56">
        <v>7.22</v>
      </c>
      <c r="I67" s="56">
        <v>5.27</v>
      </c>
      <c r="J67" s="54">
        <v>89.82</v>
      </c>
      <c r="K67" s="44" t="s">
        <v>99</v>
      </c>
      <c r="L67" s="43">
        <v>1.038</v>
      </c>
    </row>
    <row r="68" spans="1:12" ht="15">
      <c r="A68" s="23"/>
      <c r="B68" s="15"/>
      <c r="C68" s="11"/>
      <c r="D68" s="7" t="s">
        <v>27</v>
      </c>
      <c r="E68" s="42" t="s">
        <v>66</v>
      </c>
      <c r="F68" s="53">
        <v>200</v>
      </c>
      <c r="G68" s="54">
        <f>2.6*F68/250</f>
        <v>2.08</v>
      </c>
      <c r="H68" s="56">
        <f>6.13*F68/250</f>
        <v>4.9039999999999999</v>
      </c>
      <c r="I68" s="56">
        <f>17.03*F68/250</f>
        <v>13.624000000000001</v>
      </c>
      <c r="J68" s="54">
        <f t="shared" ref="J68" si="2">G68*4+H68*9+I68*4</f>
        <v>106.952</v>
      </c>
      <c r="K68" s="44">
        <v>96</v>
      </c>
      <c r="L68" s="43">
        <v>4.46</v>
      </c>
    </row>
    <row r="69" spans="1:12" ht="15">
      <c r="A69" s="23"/>
      <c r="B69" s="15"/>
      <c r="C69" s="11"/>
      <c r="D69" s="7" t="s">
        <v>28</v>
      </c>
      <c r="E69" s="42" t="s">
        <v>100</v>
      </c>
      <c r="F69" s="53">
        <v>240</v>
      </c>
      <c r="G69" s="54">
        <v>15.5</v>
      </c>
      <c r="H69" s="56">
        <v>35.909999999999997</v>
      </c>
      <c r="I69" s="56">
        <v>19.5</v>
      </c>
      <c r="J69" s="54">
        <v>463.32</v>
      </c>
      <c r="K69" s="44">
        <v>263</v>
      </c>
      <c r="L69" s="43">
        <v>48.072000000000003</v>
      </c>
    </row>
    <row r="70" spans="1:12" ht="15">
      <c r="A70" s="23"/>
      <c r="B70" s="15"/>
      <c r="C70" s="11"/>
      <c r="D70" s="7" t="s">
        <v>29</v>
      </c>
      <c r="E70" s="42"/>
      <c r="F70" s="53"/>
      <c r="G70" s="54"/>
      <c r="H70" s="54"/>
      <c r="I70" s="54"/>
      <c r="J70" s="54"/>
      <c r="K70" s="44"/>
      <c r="L70" s="43"/>
    </row>
    <row r="71" spans="1:12" ht="15">
      <c r="A71" s="23"/>
      <c r="B71" s="15"/>
      <c r="C71" s="11"/>
      <c r="D71" s="7" t="s">
        <v>30</v>
      </c>
      <c r="E71" s="42" t="s">
        <v>67</v>
      </c>
      <c r="F71" s="53">
        <v>200</v>
      </c>
      <c r="G71" s="54">
        <v>1</v>
      </c>
      <c r="H71" s="54">
        <v>0.2</v>
      </c>
      <c r="I71" s="54">
        <v>20.2</v>
      </c>
      <c r="J71" s="54">
        <f>G71*4+H71*9+I71*4</f>
        <v>86.6</v>
      </c>
      <c r="K71" s="44">
        <v>389</v>
      </c>
      <c r="L71" s="43">
        <v>19</v>
      </c>
    </row>
    <row r="72" spans="1:12" ht="15">
      <c r="A72" s="23"/>
      <c r="B72" s="15"/>
      <c r="C72" s="11"/>
      <c r="D72" s="7" t="s">
        <v>31</v>
      </c>
      <c r="E72" s="42" t="s">
        <v>50</v>
      </c>
      <c r="F72" s="53">
        <v>40</v>
      </c>
      <c r="G72" s="54">
        <v>2.64</v>
      </c>
      <c r="H72" s="55">
        <v>0.48</v>
      </c>
      <c r="I72" s="55">
        <v>13.68</v>
      </c>
      <c r="J72" s="55">
        <v>69.599999999999994</v>
      </c>
      <c r="K72" s="44" t="s">
        <v>42</v>
      </c>
      <c r="L72" s="43">
        <v>1.43</v>
      </c>
    </row>
    <row r="73" spans="1:12" ht="15">
      <c r="A73" s="23"/>
      <c r="B73" s="15"/>
      <c r="C73" s="11"/>
      <c r="D73" s="6"/>
      <c r="E73" s="42"/>
      <c r="F73" s="61"/>
      <c r="G73" s="62"/>
      <c r="H73" s="63"/>
      <c r="I73" s="62"/>
      <c r="J73" s="62"/>
      <c r="K73" s="44"/>
      <c r="L73" s="43"/>
    </row>
    <row r="74" spans="1:12" ht="15">
      <c r="A74" s="23"/>
      <c r="B74" s="15"/>
      <c r="C74" s="11"/>
      <c r="D74" s="6"/>
      <c r="E74" s="42"/>
      <c r="F74" s="53"/>
      <c r="G74" s="54"/>
      <c r="H74" s="54"/>
      <c r="I74" s="54"/>
      <c r="J74" s="54"/>
      <c r="K74" s="44"/>
      <c r="L74" s="43"/>
    </row>
    <row r="75" spans="1:12" ht="15">
      <c r="A75" s="24"/>
      <c r="B75" s="17"/>
      <c r="C75" s="8"/>
      <c r="D75" s="18" t="s">
        <v>32</v>
      </c>
      <c r="E75" s="9"/>
      <c r="F75" s="19">
        <f>SUM(F67:F74)</f>
        <v>740</v>
      </c>
      <c r="G75" s="19">
        <f>SUM(G67:G74)</f>
        <v>22.16</v>
      </c>
      <c r="H75" s="19">
        <f>SUM(H67:H74)</f>
        <v>48.713999999999992</v>
      </c>
      <c r="I75" s="19">
        <f>SUM(I67:I74)</f>
        <v>72.274000000000001</v>
      </c>
      <c r="J75" s="19">
        <f>SUM(J67:J74)</f>
        <v>816.29200000000003</v>
      </c>
      <c r="K75" s="25"/>
      <c r="L75" s="19">
        <f>SUM(L67:L74)</f>
        <v>74</v>
      </c>
    </row>
    <row r="76" spans="1:12" ht="15.75" customHeight="1" thickBot="1">
      <c r="A76" s="29">
        <f>A59</f>
        <v>1</v>
      </c>
      <c r="B76" s="30">
        <f>B59</f>
        <v>4</v>
      </c>
      <c r="C76" s="74" t="s">
        <v>4</v>
      </c>
      <c r="D76" s="75"/>
      <c r="E76" s="31"/>
      <c r="F76" s="32">
        <f>F66+F75</f>
        <v>1324</v>
      </c>
      <c r="G76" s="32">
        <f>G66+G75</f>
        <v>39.286666666666662</v>
      </c>
      <c r="H76" s="32">
        <f>H66+H75</f>
        <v>61.127333333333326</v>
      </c>
      <c r="I76" s="32">
        <f>I66+I75</f>
        <v>157.57400000000001</v>
      </c>
      <c r="J76" s="32">
        <f>J66+J75</f>
        <v>1337.9786666666669</v>
      </c>
      <c r="K76" s="32"/>
      <c r="L76" s="32">
        <f>L66+L75</f>
        <v>139.80000000000001</v>
      </c>
    </row>
    <row r="77" spans="1:12" ht="15">
      <c r="A77" s="20">
        <v>1</v>
      </c>
      <c r="B77" s="21">
        <v>5</v>
      </c>
      <c r="C77" s="22" t="s">
        <v>20</v>
      </c>
      <c r="D77" s="5" t="s">
        <v>21</v>
      </c>
      <c r="E77" s="39" t="s">
        <v>68</v>
      </c>
      <c r="F77" s="53">
        <v>200</v>
      </c>
      <c r="G77" s="54">
        <v>16.29</v>
      </c>
      <c r="H77" s="54">
        <v>18.989999999999998</v>
      </c>
      <c r="I77" s="54">
        <v>5.04</v>
      </c>
      <c r="J77" s="40">
        <v>256.23</v>
      </c>
      <c r="K77" s="41">
        <v>210</v>
      </c>
      <c r="L77" s="40">
        <v>26.27</v>
      </c>
    </row>
    <row r="78" spans="1:12" ht="15">
      <c r="A78" s="23"/>
      <c r="B78" s="15"/>
      <c r="C78" s="11"/>
      <c r="D78" s="7" t="s">
        <v>22</v>
      </c>
      <c r="E78" s="42" t="s">
        <v>60</v>
      </c>
      <c r="F78" s="53">
        <v>200</v>
      </c>
      <c r="G78" s="54">
        <v>0.2</v>
      </c>
      <c r="H78" s="54">
        <v>0.05</v>
      </c>
      <c r="I78" s="54">
        <v>15.01</v>
      </c>
      <c r="J78" s="54">
        <f t="shared" ref="J78" si="3">G78*4+H78*9+I78*4</f>
        <v>61.29</v>
      </c>
      <c r="K78" s="44">
        <v>376</v>
      </c>
      <c r="L78" s="43">
        <v>2.0299999999999998</v>
      </c>
    </row>
    <row r="79" spans="1:12" ht="15">
      <c r="A79" s="23"/>
      <c r="B79" s="15"/>
      <c r="C79" s="11"/>
      <c r="D79" s="7" t="s">
        <v>23</v>
      </c>
      <c r="E79" s="42" t="s">
        <v>41</v>
      </c>
      <c r="F79" s="53">
        <v>40</v>
      </c>
      <c r="G79" s="54">
        <f>1.52*F79/30</f>
        <v>2.0266666666666664</v>
      </c>
      <c r="H79" s="55">
        <f>0.16*F79/30</f>
        <v>0.21333333333333335</v>
      </c>
      <c r="I79" s="55">
        <f>9.84*F79/30</f>
        <v>13.120000000000001</v>
      </c>
      <c r="J79" s="55">
        <f>G79*4+H79*9+I79*4</f>
        <v>62.506666666666668</v>
      </c>
      <c r="K79" s="44" t="s">
        <v>42</v>
      </c>
      <c r="L79" s="43">
        <v>2.62</v>
      </c>
    </row>
    <row r="80" spans="1:12" ht="15">
      <c r="A80" s="23"/>
      <c r="B80" s="15"/>
      <c r="C80" s="11"/>
      <c r="D80" s="7" t="s">
        <v>24</v>
      </c>
      <c r="E80" s="42" t="s">
        <v>101</v>
      </c>
      <c r="F80" s="53">
        <v>100</v>
      </c>
      <c r="G80" s="54">
        <v>1.5</v>
      </c>
      <c r="H80" s="59">
        <v>0.5</v>
      </c>
      <c r="I80" s="56">
        <v>21</v>
      </c>
      <c r="J80" s="56">
        <f t="shared" ref="J80:J82" si="4">G80*4+H80*9+I80*4</f>
        <v>94.5</v>
      </c>
      <c r="K80" s="44">
        <v>338</v>
      </c>
      <c r="L80" s="43">
        <v>13.5</v>
      </c>
    </row>
    <row r="81" spans="1:12" ht="15">
      <c r="A81" s="23"/>
      <c r="B81" s="15"/>
      <c r="C81" s="11"/>
      <c r="D81" s="6"/>
      <c r="E81" s="42" t="s">
        <v>69</v>
      </c>
      <c r="F81" s="61">
        <v>20</v>
      </c>
      <c r="G81" s="62">
        <v>4.5999999999999996</v>
      </c>
      <c r="H81" s="63">
        <v>0.24</v>
      </c>
      <c r="I81" s="62">
        <v>10.66</v>
      </c>
      <c r="J81" s="62">
        <f t="shared" si="4"/>
        <v>63.2</v>
      </c>
      <c r="K81" s="44">
        <v>131</v>
      </c>
      <c r="L81" s="43">
        <v>5.25</v>
      </c>
    </row>
    <row r="82" spans="1:12" ht="15">
      <c r="A82" s="23"/>
      <c r="B82" s="15"/>
      <c r="C82" s="11"/>
      <c r="D82" s="6"/>
      <c r="E82" s="42" t="s">
        <v>44</v>
      </c>
      <c r="F82" s="53">
        <v>20</v>
      </c>
      <c r="G82" s="54">
        <f>2.32*F82/10</f>
        <v>4.6399999999999997</v>
      </c>
      <c r="H82" s="54">
        <f>3.4*F82/10</f>
        <v>6.8</v>
      </c>
      <c r="I82" s="54">
        <f>0.01*F82/10</f>
        <v>0.02</v>
      </c>
      <c r="J82" s="54">
        <f t="shared" si="4"/>
        <v>79.839999999999989</v>
      </c>
      <c r="K82" s="44">
        <v>15</v>
      </c>
      <c r="L82" s="43">
        <v>14.13</v>
      </c>
    </row>
    <row r="83" spans="1:12" ht="15">
      <c r="A83" s="23"/>
      <c r="B83" s="15"/>
      <c r="C83" s="11"/>
      <c r="D83" s="70" t="s">
        <v>26</v>
      </c>
      <c r="E83" s="42" t="s">
        <v>102</v>
      </c>
      <c r="F83" s="53">
        <v>40</v>
      </c>
      <c r="G83" s="54">
        <v>0.44</v>
      </c>
      <c r="H83" s="54">
        <v>0.08</v>
      </c>
      <c r="I83" s="54">
        <v>1.52</v>
      </c>
      <c r="J83" s="54">
        <v>8.56</v>
      </c>
      <c r="K83" s="44">
        <v>71</v>
      </c>
      <c r="L83" s="43">
        <v>2</v>
      </c>
    </row>
    <row r="84" spans="1:12" ht="15">
      <c r="A84" s="24"/>
      <c r="B84" s="17"/>
      <c r="C84" s="8"/>
      <c r="D84" s="18" t="s">
        <v>32</v>
      </c>
      <c r="E84" s="9"/>
      <c r="F84" s="64">
        <f>SUM(F77:F83)</f>
        <v>620</v>
      </c>
      <c r="G84" s="19">
        <f>SUM(G77:G83)</f>
        <v>29.696666666666669</v>
      </c>
      <c r="H84" s="19">
        <f>SUM(H77:H83)</f>
        <v>26.873333333333331</v>
      </c>
      <c r="I84" s="19">
        <f>SUM(I77:I83)</f>
        <v>66.36999999999999</v>
      </c>
      <c r="J84" s="19">
        <f>SUM(J77:J83)</f>
        <v>626.12666666666667</v>
      </c>
      <c r="K84" s="25"/>
      <c r="L84" s="19">
        <f>SUM(L77:L83)</f>
        <v>65.800000000000011</v>
      </c>
    </row>
    <row r="85" spans="1:12" ht="15">
      <c r="A85" s="26">
        <f>A77</f>
        <v>1</v>
      </c>
      <c r="B85" s="13">
        <f>B77</f>
        <v>5</v>
      </c>
      <c r="C85" s="10" t="s">
        <v>25</v>
      </c>
      <c r="D85" s="7" t="s">
        <v>26</v>
      </c>
      <c r="E85" s="42" t="s">
        <v>54</v>
      </c>
      <c r="F85" s="53">
        <v>60</v>
      </c>
      <c r="G85" s="54">
        <v>0.86</v>
      </c>
      <c r="H85" s="54">
        <v>3.05</v>
      </c>
      <c r="I85" s="54">
        <v>5.13</v>
      </c>
      <c r="J85" s="54">
        <f t="shared" ref="J85:J89" si="5">G85*4+H85*9+I85*4</f>
        <v>51.41</v>
      </c>
      <c r="K85" s="44">
        <v>52</v>
      </c>
      <c r="L85" s="43">
        <v>2.2999999999999998</v>
      </c>
    </row>
    <row r="86" spans="1:12" ht="15">
      <c r="A86" s="23"/>
      <c r="B86" s="15"/>
      <c r="C86" s="11"/>
      <c r="D86" s="7" t="s">
        <v>27</v>
      </c>
      <c r="E86" s="42" t="s">
        <v>70</v>
      </c>
      <c r="F86" s="59">
        <v>230</v>
      </c>
      <c r="G86" s="54">
        <v>12.6</v>
      </c>
      <c r="H86" s="54">
        <v>13.3</v>
      </c>
      <c r="I86" s="54">
        <v>27.9</v>
      </c>
      <c r="J86" s="54">
        <f t="shared" si="5"/>
        <v>281.7</v>
      </c>
      <c r="K86" s="44">
        <v>106</v>
      </c>
      <c r="L86" s="43">
        <v>26</v>
      </c>
    </row>
    <row r="87" spans="1:12" ht="15">
      <c r="A87" s="23"/>
      <c r="B87" s="15"/>
      <c r="C87" s="11"/>
      <c r="D87" s="7" t="s">
        <v>28</v>
      </c>
      <c r="E87" s="42" t="s">
        <v>71</v>
      </c>
      <c r="F87" s="59">
        <v>90</v>
      </c>
      <c r="G87" s="54">
        <f>15.24*F87/100</f>
        <v>13.715999999999999</v>
      </c>
      <c r="H87" s="56">
        <f>5.8*F87/100</f>
        <v>5.22</v>
      </c>
      <c r="I87" s="56">
        <f>10.16*F87/100</f>
        <v>9.1440000000000001</v>
      </c>
      <c r="J87" s="54">
        <f t="shared" si="5"/>
        <v>138.41999999999999</v>
      </c>
      <c r="K87" s="44">
        <v>295</v>
      </c>
      <c r="L87" s="43">
        <v>25.27</v>
      </c>
    </row>
    <row r="88" spans="1:12" ht="15">
      <c r="A88" s="23"/>
      <c r="B88" s="15"/>
      <c r="C88" s="11"/>
      <c r="D88" s="7" t="s">
        <v>29</v>
      </c>
      <c r="E88" s="42" t="s">
        <v>72</v>
      </c>
      <c r="F88" s="53">
        <v>150</v>
      </c>
      <c r="G88" s="54">
        <f>2.77*F88/150</f>
        <v>2.77</v>
      </c>
      <c r="H88" s="54">
        <f>4.84*F88/150</f>
        <v>4.84</v>
      </c>
      <c r="I88" s="54">
        <f>10.78*F88/150</f>
        <v>10.78</v>
      </c>
      <c r="J88" s="54">
        <f t="shared" si="5"/>
        <v>97.759999999999991</v>
      </c>
      <c r="K88" s="44">
        <v>139</v>
      </c>
      <c r="L88" s="43">
        <v>8</v>
      </c>
    </row>
    <row r="89" spans="1:12" ht="15">
      <c r="A89" s="23"/>
      <c r="B89" s="15"/>
      <c r="C89" s="11"/>
      <c r="D89" s="7" t="s">
        <v>30</v>
      </c>
      <c r="E89" s="42" t="s">
        <v>67</v>
      </c>
      <c r="F89" s="53">
        <v>200</v>
      </c>
      <c r="G89" s="54">
        <v>1</v>
      </c>
      <c r="H89" s="54">
        <v>0.2</v>
      </c>
      <c r="I89" s="54">
        <v>20.2</v>
      </c>
      <c r="J89" s="54">
        <f t="shared" si="5"/>
        <v>86.6</v>
      </c>
      <c r="K89" s="44">
        <v>345</v>
      </c>
      <c r="L89" s="43">
        <v>11</v>
      </c>
    </row>
    <row r="90" spans="1:12" ht="15">
      <c r="A90" s="23"/>
      <c r="B90" s="15"/>
      <c r="C90" s="11"/>
      <c r="D90" s="7" t="s">
        <v>31</v>
      </c>
      <c r="E90" s="42" t="s">
        <v>50</v>
      </c>
      <c r="F90" s="53">
        <v>40</v>
      </c>
      <c r="G90" s="54">
        <v>2.64</v>
      </c>
      <c r="H90" s="55">
        <v>0.48</v>
      </c>
      <c r="I90" s="55">
        <v>13.68</v>
      </c>
      <c r="J90" s="55">
        <v>69.599999999999994</v>
      </c>
      <c r="K90" s="44" t="s">
        <v>42</v>
      </c>
      <c r="L90" s="43">
        <v>1.43</v>
      </c>
    </row>
    <row r="91" spans="1:12" ht="1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4"/>
      <c r="B93" s="17"/>
      <c r="C93" s="8"/>
      <c r="D93" s="18" t="s">
        <v>32</v>
      </c>
      <c r="E93" s="9"/>
      <c r="F93" s="19">
        <f>SUM(F85:F92)</f>
        <v>770</v>
      </c>
      <c r="G93" s="19">
        <f>SUM(G85:G92)</f>
        <v>33.585999999999999</v>
      </c>
      <c r="H93" s="19">
        <f>SUM(H85:H92)</f>
        <v>27.09</v>
      </c>
      <c r="I93" s="19">
        <f>SUM(I85:I92)</f>
        <v>86.834000000000003</v>
      </c>
      <c r="J93" s="19">
        <f>SUM(J85:J92)</f>
        <v>725.49</v>
      </c>
      <c r="K93" s="25"/>
      <c r="L93" s="19">
        <f>SUM(L85:L92)</f>
        <v>74</v>
      </c>
    </row>
    <row r="94" spans="1:12" ht="15.75" customHeight="1" thickBot="1">
      <c r="A94" s="29">
        <f>A77</f>
        <v>1</v>
      </c>
      <c r="B94" s="30">
        <f>B77</f>
        <v>5</v>
      </c>
      <c r="C94" s="74" t="s">
        <v>4</v>
      </c>
      <c r="D94" s="75"/>
      <c r="E94" s="31"/>
      <c r="F94" s="32">
        <f>F84+F93</f>
        <v>1390</v>
      </c>
      <c r="G94" s="32">
        <f>G84+G93</f>
        <v>63.282666666666671</v>
      </c>
      <c r="H94" s="32">
        <f>H84+H93</f>
        <v>53.963333333333331</v>
      </c>
      <c r="I94" s="32">
        <f>I84+I93</f>
        <v>153.20400000000001</v>
      </c>
      <c r="J94" s="32">
        <f>J84+J93</f>
        <v>1351.6166666666668</v>
      </c>
      <c r="K94" s="32"/>
      <c r="L94" s="32">
        <f>L84+L93</f>
        <v>139.80000000000001</v>
      </c>
    </row>
    <row r="95" spans="1:12" ht="15">
      <c r="A95" s="20">
        <v>2</v>
      </c>
      <c r="B95" s="21">
        <v>1</v>
      </c>
      <c r="C95" s="22" t="s">
        <v>20</v>
      </c>
      <c r="D95" s="5" t="s">
        <v>21</v>
      </c>
      <c r="E95" s="39" t="s">
        <v>73</v>
      </c>
      <c r="F95" s="53">
        <v>200</v>
      </c>
      <c r="G95" s="54">
        <v>7.3</v>
      </c>
      <c r="H95" s="56">
        <v>12.5</v>
      </c>
      <c r="I95" s="56">
        <v>54.3</v>
      </c>
      <c r="J95" s="56">
        <f>G95*4+H95*9+I95*4</f>
        <v>358.9</v>
      </c>
      <c r="K95" s="41">
        <v>173</v>
      </c>
      <c r="L95" s="40">
        <v>11.55</v>
      </c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22</v>
      </c>
      <c r="E97" s="42" t="s">
        <v>53</v>
      </c>
      <c r="F97" s="53">
        <v>200</v>
      </c>
      <c r="G97" s="54">
        <v>3.17</v>
      </c>
      <c r="H97" s="54">
        <v>2.68</v>
      </c>
      <c r="I97" s="54">
        <v>15.95</v>
      </c>
      <c r="J97" s="54">
        <f>G97*4+H97*9+I97*4</f>
        <v>100.6</v>
      </c>
      <c r="K97" s="44">
        <v>379</v>
      </c>
      <c r="L97" s="43">
        <v>8.5299999999999994</v>
      </c>
    </row>
    <row r="98" spans="1:12" ht="15">
      <c r="A98" s="23"/>
      <c r="B98" s="15"/>
      <c r="C98" s="11"/>
      <c r="D98" s="7" t="s">
        <v>23</v>
      </c>
      <c r="E98" s="42" t="s">
        <v>41</v>
      </c>
      <c r="F98" s="53">
        <v>40</v>
      </c>
      <c r="G98" s="54">
        <f>1.52*F98/30</f>
        <v>2.0266666666666664</v>
      </c>
      <c r="H98" s="55">
        <f>0.16*F98/30</f>
        <v>0.21333333333333335</v>
      </c>
      <c r="I98" s="55">
        <f>9.84*F98/30</f>
        <v>13.120000000000001</v>
      </c>
      <c r="J98" s="55">
        <f>G98*4+H98*9+I98*4</f>
        <v>62.506666666666668</v>
      </c>
      <c r="K98" s="44" t="s">
        <v>42</v>
      </c>
      <c r="L98" s="43">
        <v>2.62</v>
      </c>
    </row>
    <row r="99" spans="1:12" ht="15">
      <c r="A99" s="23"/>
      <c r="B99" s="15"/>
      <c r="C99" s="11"/>
      <c r="D99" s="7" t="s">
        <v>24</v>
      </c>
      <c r="E99" s="42" t="s">
        <v>97</v>
      </c>
      <c r="F99" s="53">
        <v>100</v>
      </c>
      <c r="G99" s="54">
        <v>0.4</v>
      </c>
      <c r="H99" s="59">
        <v>0.4</v>
      </c>
      <c r="I99" s="56">
        <v>9.8000000000000007</v>
      </c>
      <c r="J99" s="54">
        <f>G99*4+H99*9+I99*4</f>
        <v>44.400000000000006</v>
      </c>
      <c r="K99" s="44">
        <v>338</v>
      </c>
      <c r="L99" s="43">
        <v>28.97</v>
      </c>
    </row>
    <row r="100" spans="1:12" ht="15">
      <c r="A100" s="23"/>
      <c r="B100" s="15"/>
      <c r="C100" s="11"/>
      <c r="D100" s="6"/>
      <c r="E100" s="42" t="s">
        <v>44</v>
      </c>
      <c r="F100" s="53">
        <v>20</v>
      </c>
      <c r="G100" s="54">
        <f>2.32*F100/10</f>
        <v>4.6399999999999997</v>
      </c>
      <c r="H100" s="54">
        <f>3.4*F100/10</f>
        <v>6.8</v>
      </c>
      <c r="I100" s="54">
        <f>0.01*F100/10</f>
        <v>0.02</v>
      </c>
      <c r="J100" s="54">
        <f t="shared" ref="J100" si="6">G100*4+H100*9+I100*4</f>
        <v>79.839999999999989</v>
      </c>
      <c r="K100" s="44">
        <v>15</v>
      </c>
      <c r="L100" s="43">
        <v>14.13</v>
      </c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4"/>
      <c r="B102" s="17"/>
      <c r="C102" s="8"/>
      <c r="D102" s="18" t="s">
        <v>32</v>
      </c>
      <c r="E102" s="9"/>
      <c r="F102" s="19">
        <f>SUM(F95:F101)</f>
        <v>560</v>
      </c>
      <c r="G102" s="19">
        <f>SUM(G95:G101)</f>
        <v>17.536666666666665</v>
      </c>
      <c r="H102" s="19">
        <f>SUM(H95:H101)</f>
        <v>22.593333333333334</v>
      </c>
      <c r="I102" s="19">
        <f>SUM(I95:I101)</f>
        <v>93.19</v>
      </c>
      <c r="J102" s="19">
        <f>SUM(J95:J101)</f>
        <v>646.24666666666667</v>
      </c>
      <c r="K102" s="25"/>
      <c r="L102" s="19">
        <f>SUM(L95:L101)</f>
        <v>65.8</v>
      </c>
    </row>
    <row r="103" spans="1:12" ht="25.15" customHeight="1">
      <c r="A103" s="26">
        <f>A95</f>
        <v>2</v>
      </c>
      <c r="B103" s="13">
        <f>B95</f>
        <v>1</v>
      </c>
      <c r="C103" s="10" t="s">
        <v>25</v>
      </c>
      <c r="D103" s="7" t="s">
        <v>26</v>
      </c>
      <c r="E103" s="42" t="s">
        <v>62</v>
      </c>
      <c r="F103" s="53">
        <v>60</v>
      </c>
      <c r="G103" s="54">
        <v>0.3</v>
      </c>
      <c r="H103" s="54">
        <v>2</v>
      </c>
      <c r="I103" s="54">
        <v>1.6</v>
      </c>
      <c r="J103" s="54">
        <f t="shared" ref="J103:J106" si="7">G103*4+H103*9+I103*4</f>
        <v>25.6</v>
      </c>
      <c r="K103" s="44">
        <v>24</v>
      </c>
      <c r="L103" s="43">
        <v>10</v>
      </c>
    </row>
    <row r="104" spans="1:12" ht="15">
      <c r="A104" s="23"/>
      <c r="B104" s="15"/>
      <c r="C104" s="11"/>
      <c r="D104" s="7" t="s">
        <v>27</v>
      </c>
      <c r="E104" s="42" t="s">
        <v>75</v>
      </c>
      <c r="F104" s="59">
        <v>200</v>
      </c>
      <c r="G104" s="54">
        <v>1.77</v>
      </c>
      <c r="H104" s="54">
        <v>2.65</v>
      </c>
      <c r="I104" s="54">
        <v>12.74</v>
      </c>
      <c r="J104" s="54">
        <f t="shared" si="7"/>
        <v>81.89</v>
      </c>
      <c r="K104" s="44">
        <v>84</v>
      </c>
      <c r="L104" s="43">
        <v>15</v>
      </c>
    </row>
    <row r="105" spans="1:12" ht="15">
      <c r="A105" s="23"/>
      <c r="B105" s="15"/>
      <c r="C105" s="11"/>
      <c r="D105" s="7" t="s">
        <v>28</v>
      </c>
      <c r="E105" s="42" t="s">
        <v>76</v>
      </c>
      <c r="F105" s="53">
        <v>90</v>
      </c>
      <c r="G105" s="54">
        <f>14.4*F105/100</f>
        <v>12.96</v>
      </c>
      <c r="H105" s="56">
        <f>14.718*F105/100</f>
        <v>13.246199999999998</v>
      </c>
      <c r="I105" s="56">
        <f>6.368*F105/100</f>
        <v>5.7312000000000003</v>
      </c>
      <c r="J105" s="54">
        <f t="shared" si="7"/>
        <v>193.98059999999998</v>
      </c>
      <c r="K105" s="44">
        <v>261</v>
      </c>
      <c r="L105" s="43">
        <v>32.22</v>
      </c>
    </row>
    <row r="106" spans="1:12" ht="15">
      <c r="A106" s="23"/>
      <c r="B106" s="15"/>
      <c r="C106" s="11"/>
      <c r="D106" s="7" t="s">
        <v>29</v>
      </c>
      <c r="E106" s="42" t="s">
        <v>48</v>
      </c>
      <c r="F106" s="53">
        <v>150</v>
      </c>
      <c r="G106" s="54">
        <f>5.7*F106/150</f>
        <v>5.7</v>
      </c>
      <c r="H106" s="54">
        <f>3.43*F106/150</f>
        <v>3.43</v>
      </c>
      <c r="I106" s="54">
        <f>36.45*F106/150</f>
        <v>36.450000000000003</v>
      </c>
      <c r="J106" s="54">
        <f t="shared" si="7"/>
        <v>199.47000000000003</v>
      </c>
      <c r="K106" s="44">
        <v>203</v>
      </c>
      <c r="L106" s="43">
        <v>7.44</v>
      </c>
    </row>
    <row r="107" spans="1:12" ht="15">
      <c r="A107" s="23"/>
      <c r="B107" s="15"/>
      <c r="C107" s="11"/>
      <c r="D107" s="7" t="s">
        <v>30</v>
      </c>
      <c r="E107" s="42" t="s">
        <v>77</v>
      </c>
      <c r="F107" s="53">
        <v>200</v>
      </c>
      <c r="G107" s="54">
        <v>0.22</v>
      </c>
      <c r="H107" s="59"/>
      <c r="I107" s="54">
        <v>19.43</v>
      </c>
      <c r="J107" s="54">
        <f>G107*4+H107*9+I107*4</f>
        <v>78.599999999999994</v>
      </c>
      <c r="K107" s="44">
        <v>348</v>
      </c>
      <c r="L107" s="43">
        <v>7.91</v>
      </c>
    </row>
    <row r="108" spans="1:12" ht="15">
      <c r="A108" s="23"/>
      <c r="B108" s="15"/>
      <c r="C108" s="11"/>
      <c r="D108" s="7" t="s">
        <v>31</v>
      </c>
      <c r="E108" s="42" t="s">
        <v>50</v>
      </c>
      <c r="F108" s="53">
        <v>40</v>
      </c>
      <c r="G108" s="54">
        <v>2.64</v>
      </c>
      <c r="H108" s="55">
        <v>0.48</v>
      </c>
      <c r="I108" s="55">
        <v>13.68</v>
      </c>
      <c r="J108" s="55">
        <v>69.599999999999994</v>
      </c>
      <c r="K108" s="44" t="s">
        <v>42</v>
      </c>
      <c r="L108" s="43">
        <v>1.43</v>
      </c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4"/>
      <c r="B111" s="17"/>
      <c r="C111" s="8"/>
      <c r="D111" s="18" t="s">
        <v>32</v>
      </c>
      <c r="E111" s="9"/>
      <c r="F111" s="19">
        <f>SUM(F103:F110)</f>
        <v>740</v>
      </c>
      <c r="G111" s="19">
        <f>SUM(G103:G110)</f>
        <v>23.59</v>
      </c>
      <c r="H111" s="19">
        <f>SUM(H103:H110)</f>
        <v>21.8062</v>
      </c>
      <c r="I111" s="19">
        <f>SUM(I103:I110)</f>
        <v>89.631200000000007</v>
      </c>
      <c r="J111" s="19">
        <f>SUM(J103:J110)</f>
        <v>649.14060000000006</v>
      </c>
      <c r="K111" s="25"/>
      <c r="L111" s="19">
        <f>SUM(L103:L110)</f>
        <v>74</v>
      </c>
    </row>
    <row r="112" spans="1:12" ht="15.75" thickBot="1">
      <c r="A112" s="29">
        <f>A95</f>
        <v>2</v>
      </c>
      <c r="B112" s="30">
        <f>B95</f>
        <v>1</v>
      </c>
      <c r="C112" s="74" t="s">
        <v>4</v>
      </c>
      <c r="D112" s="75"/>
      <c r="E112" s="31"/>
      <c r="F112" s="32">
        <f>F102+F111</f>
        <v>1300</v>
      </c>
      <c r="G112" s="32">
        <f>G102+G111</f>
        <v>41.126666666666665</v>
      </c>
      <c r="H112" s="32">
        <f>H102+H111</f>
        <v>44.399533333333338</v>
      </c>
      <c r="I112" s="32">
        <f>I102+I111</f>
        <v>182.8212</v>
      </c>
      <c r="J112" s="32">
        <f>J102+J111</f>
        <v>1295.3872666666666</v>
      </c>
      <c r="K112" s="32"/>
      <c r="L112" s="32">
        <f>L102+L111</f>
        <v>139.80000000000001</v>
      </c>
    </row>
    <row r="113" spans="1:12" ht="32.450000000000003" customHeight="1" thickBot="1">
      <c r="A113" s="14">
        <v>2</v>
      </c>
      <c r="B113" s="15">
        <v>2</v>
      </c>
      <c r="C113" s="22" t="s">
        <v>20</v>
      </c>
      <c r="D113" s="5" t="s">
        <v>21</v>
      </c>
      <c r="E113" s="39" t="s">
        <v>106</v>
      </c>
      <c r="F113" s="53">
        <v>90</v>
      </c>
      <c r="G113" s="54">
        <v>8.08</v>
      </c>
      <c r="H113" s="54">
        <v>10.69</v>
      </c>
      <c r="I113" s="54">
        <v>9.33</v>
      </c>
      <c r="J113" s="54">
        <v>165.8</v>
      </c>
      <c r="K113" s="41">
        <v>237</v>
      </c>
      <c r="L113" s="40">
        <v>20.77</v>
      </c>
    </row>
    <row r="114" spans="1:12" ht="15">
      <c r="A114" s="14"/>
      <c r="B114" s="15"/>
      <c r="C114" s="11"/>
      <c r="D114" s="5" t="s">
        <v>21</v>
      </c>
      <c r="E114" s="42" t="s">
        <v>78</v>
      </c>
      <c r="F114" s="53">
        <v>150</v>
      </c>
      <c r="G114" s="54">
        <v>3.45</v>
      </c>
      <c r="H114" s="56">
        <v>4.95</v>
      </c>
      <c r="I114" s="56">
        <v>25.18</v>
      </c>
      <c r="J114" s="56">
        <f t="shared" ref="J114:J115" si="8">G114*4+H114*9+I114*4</f>
        <v>159.07</v>
      </c>
      <c r="K114" s="44">
        <v>175</v>
      </c>
      <c r="L114" s="43">
        <v>7.41</v>
      </c>
    </row>
    <row r="115" spans="1:12" ht="15">
      <c r="A115" s="14"/>
      <c r="B115" s="15"/>
      <c r="C115" s="11"/>
      <c r="D115" s="7" t="s">
        <v>22</v>
      </c>
      <c r="E115" s="42" t="s">
        <v>49</v>
      </c>
      <c r="F115" s="53">
        <v>204</v>
      </c>
      <c r="G115" s="54">
        <v>0.26</v>
      </c>
      <c r="H115" s="54">
        <v>0.06</v>
      </c>
      <c r="I115" s="54">
        <v>15.22</v>
      </c>
      <c r="J115" s="54">
        <f t="shared" si="8"/>
        <v>62.46</v>
      </c>
      <c r="K115" s="44">
        <v>377</v>
      </c>
      <c r="L115" s="43">
        <v>8.8699999999999992</v>
      </c>
    </row>
    <row r="116" spans="1:12" ht="15">
      <c r="A116" s="14"/>
      <c r="B116" s="15"/>
      <c r="C116" s="11"/>
      <c r="D116" s="7" t="s">
        <v>23</v>
      </c>
      <c r="E116" s="42" t="s">
        <v>41</v>
      </c>
      <c r="F116" s="53">
        <v>40</v>
      </c>
      <c r="G116" s="54">
        <f>1.52*F116/30</f>
        <v>2.0266666666666664</v>
      </c>
      <c r="H116" s="55">
        <f>0.16*F116/30</f>
        <v>0.21333333333333335</v>
      </c>
      <c r="I116" s="55">
        <f>9.84*F116/30</f>
        <v>13.120000000000001</v>
      </c>
      <c r="J116" s="55">
        <f>G116*4+H116*9+I116*4</f>
        <v>62.506666666666668</v>
      </c>
      <c r="K116" s="44" t="s">
        <v>42</v>
      </c>
      <c r="L116" s="43">
        <v>2.62</v>
      </c>
    </row>
    <row r="117" spans="1:12" ht="15">
      <c r="A117" s="14"/>
      <c r="B117" s="15"/>
      <c r="C117" s="11"/>
      <c r="D117" s="6" t="s">
        <v>26</v>
      </c>
      <c r="E117" s="42" t="s">
        <v>103</v>
      </c>
      <c r="F117" s="59">
        <v>40</v>
      </c>
      <c r="G117" s="54">
        <v>0.32</v>
      </c>
      <c r="H117" s="54">
        <v>0.04</v>
      </c>
      <c r="I117" s="54">
        <v>0.68</v>
      </c>
      <c r="J117" s="54">
        <v>4.3499999999999996</v>
      </c>
      <c r="K117" s="44">
        <v>71</v>
      </c>
      <c r="L117" s="43">
        <v>12</v>
      </c>
    </row>
    <row r="118" spans="1:12" ht="15">
      <c r="A118" s="14"/>
      <c r="B118" s="15"/>
      <c r="C118" s="11"/>
      <c r="D118" s="6"/>
      <c r="E118" s="42" t="s">
        <v>44</v>
      </c>
      <c r="F118" s="53">
        <v>20</v>
      </c>
      <c r="G118" s="54">
        <f>2.32*F118/10</f>
        <v>4.6399999999999997</v>
      </c>
      <c r="H118" s="54">
        <f>3.4*F118/10</f>
        <v>6.8</v>
      </c>
      <c r="I118" s="54">
        <f>0.01*F118/10</f>
        <v>0.02</v>
      </c>
      <c r="J118" s="54">
        <f t="shared" ref="J118" si="9">G118*4+H118*9+I118*4</f>
        <v>79.839999999999989</v>
      </c>
      <c r="K118" s="44">
        <v>15</v>
      </c>
      <c r="L118" s="43">
        <v>14.13</v>
      </c>
    </row>
    <row r="119" spans="1:12" ht="15">
      <c r="A119" s="16"/>
      <c r="B119" s="17"/>
      <c r="C119" s="8"/>
      <c r="D119" s="18" t="s">
        <v>32</v>
      </c>
      <c r="E119" s="9"/>
      <c r="F119" s="19">
        <f>SUM(F113:F118)</f>
        <v>544</v>
      </c>
      <c r="G119" s="19">
        <f>SUM(G113:G118)</f>
        <v>18.776666666666667</v>
      </c>
      <c r="H119" s="19">
        <f>SUM(H113:H118)</f>
        <v>22.753333333333334</v>
      </c>
      <c r="I119" s="19">
        <f>SUM(I113:I118)</f>
        <v>63.55</v>
      </c>
      <c r="J119" s="19">
        <f>SUM(J113:J118)</f>
        <v>534.02666666666664</v>
      </c>
      <c r="K119" s="25"/>
      <c r="L119" s="19">
        <f>SUM(L113:L118)</f>
        <v>65.8</v>
      </c>
    </row>
    <row r="120" spans="1:12" ht="15">
      <c r="A120" s="13">
        <f>A113</f>
        <v>2</v>
      </c>
      <c r="B120" s="13">
        <f>B113</f>
        <v>2</v>
      </c>
      <c r="C120" s="10" t="s">
        <v>25</v>
      </c>
      <c r="D120" s="7" t="s">
        <v>26</v>
      </c>
      <c r="E120" s="42" t="s">
        <v>79</v>
      </c>
      <c r="F120" s="65">
        <v>60</v>
      </c>
      <c r="G120" s="66">
        <f>1.5*F120/60</f>
        <v>1.5</v>
      </c>
      <c r="H120" s="65">
        <f>3.47*F120/60</f>
        <v>3.47</v>
      </c>
      <c r="I120" s="65">
        <f>6.77*F120/60</f>
        <v>6.77</v>
      </c>
      <c r="J120" s="54">
        <f>G120*4+H120*9+I120*4</f>
        <v>64.31</v>
      </c>
      <c r="K120" s="44">
        <v>67</v>
      </c>
      <c r="L120" s="43">
        <v>11</v>
      </c>
    </row>
    <row r="121" spans="1:12" ht="25.5">
      <c r="A121" s="14"/>
      <c r="B121" s="15"/>
      <c r="C121" s="11"/>
      <c r="D121" s="7" t="s">
        <v>27</v>
      </c>
      <c r="E121" s="42" t="s">
        <v>55</v>
      </c>
      <c r="F121" s="43">
        <v>210</v>
      </c>
      <c r="G121" s="69">
        <v>6.9</v>
      </c>
      <c r="H121" s="43">
        <v>6.95</v>
      </c>
      <c r="I121" s="43">
        <v>18.760000000000002</v>
      </c>
      <c r="J121" s="43">
        <v>165.19</v>
      </c>
      <c r="K121" s="44">
        <v>113</v>
      </c>
      <c r="L121" s="43">
        <v>11.36</v>
      </c>
    </row>
    <row r="122" spans="1:12" ht="15">
      <c r="A122" s="14"/>
      <c r="B122" s="15"/>
      <c r="C122" s="11"/>
      <c r="D122" s="7" t="s">
        <v>28</v>
      </c>
      <c r="E122" s="42" t="s">
        <v>80</v>
      </c>
      <c r="F122" s="53">
        <v>90</v>
      </c>
      <c r="G122" s="54">
        <v>14.88</v>
      </c>
      <c r="H122" s="54">
        <v>14.64</v>
      </c>
      <c r="I122" s="54">
        <f>F122*0.15/80</f>
        <v>0.16875000000000001</v>
      </c>
      <c r="J122" s="54">
        <v>191.97</v>
      </c>
      <c r="K122" s="44">
        <v>293</v>
      </c>
      <c r="L122" s="43">
        <v>39.619999999999997</v>
      </c>
    </row>
    <row r="123" spans="1:12" ht="15">
      <c r="A123" s="14"/>
      <c r="B123" s="15"/>
      <c r="C123" s="11"/>
      <c r="D123" s="7" t="s">
        <v>29</v>
      </c>
      <c r="E123" s="42" t="s">
        <v>72</v>
      </c>
      <c r="F123" s="53">
        <v>150</v>
      </c>
      <c r="G123" s="54">
        <f>2.77*F123/150</f>
        <v>2.77</v>
      </c>
      <c r="H123" s="54">
        <f>4.84*F123/150</f>
        <v>4.84</v>
      </c>
      <c r="I123" s="54">
        <f>10.78*F123/150</f>
        <v>10.78</v>
      </c>
      <c r="J123" s="54">
        <f t="shared" ref="J123:J124" si="10">G123*4+H123*9+I123*4</f>
        <v>97.759999999999991</v>
      </c>
      <c r="K123" s="44">
        <v>139</v>
      </c>
      <c r="L123" s="43">
        <v>8</v>
      </c>
    </row>
    <row r="124" spans="1:12" ht="15">
      <c r="A124" s="14"/>
      <c r="B124" s="15"/>
      <c r="C124" s="11"/>
      <c r="D124" s="7" t="s">
        <v>30</v>
      </c>
      <c r="E124" s="42" t="s">
        <v>58</v>
      </c>
      <c r="F124" s="53">
        <v>200</v>
      </c>
      <c r="G124" s="54">
        <v>0.22</v>
      </c>
      <c r="H124" s="59"/>
      <c r="I124" s="54">
        <v>24.42</v>
      </c>
      <c r="J124" s="54">
        <f t="shared" si="10"/>
        <v>98.56</v>
      </c>
      <c r="K124" s="44">
        <v>349</v>
      </c>
      <c r="L124" s="43">
        <v>2.59</v>
      </c>
    </row>
    <row r="125" spans="1:12" ht="15">
      <c r="A125" s="14"/>
      <c r="B125" s="15"/>
      <c r="C125" s="11"/>
      <c r="D125" s="7" t="s">
        <v>31</v>
      </c>
      <c r="E125" s="42" t="s">
        <v>50</v>
      </c>
      <c r="F125" s="53">
        <v>40</v>
      </c>
      <c r="G125" s="54">
        <v>2.64</v>
      </c>
      <c r="H125" s="55">
        <v>0.48</v>
      </c>
      <c r="I125" s="55">
        <v>13.68</v>
      </c>
      <c r="J125" s="55">
        <v>69.599999999999994</v>
      </c>
      <c r="K125" s="44" t="s">
        <v>42</v>
      </c>
      <c r="L125" s="43">
        <v>1.43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6"/>
      <c r="B128" s="17"/>
      <c r="C128" s="8"/>
      <c r="D128" s="18" t="s">
        <v>32</v>
      </c>
      <c r="E128" s="9"/>
      <c r="F128" s="19">
        <f>SUM(F120:F127)</f>
        <v>750</v>
      </c>
      <c r="G128" s="19">
        <f>SUM(G120:G127)</f>
        <v>28.91</v>
      </c>
      <c r="H128" s="19">
        <f>SUM(H120:H127)</f>
        <v>30.380000000000003</v>
      </c>
      <c r="I128" s="19">
        <f>SUM(I120:I127)</f>
        <v>74.578749999999999</v>
      </c>
      <c r="J128" s="19">
        <f>SUM(J120:J127)</f>
        <v>687.39</v>
      </c>
      <c r="K128" s="25"/>
      <c r="L128" s="19">
        <f>SUM(L120:L127)</f>
        <v>74</v>
      </c>
    </row>
    <row r="129" spans="1:12" ht="15.75" thickBot="1">
      <c r="A129" s="33">
        <f>A113</f>
        <v>2</v>
      </c>
      <c r="B129" s="33">
        <f>B113</f>
        <v>2</v>
      </c>
      <c r="C129" s="74" t="s">
        <v>4</v>
      </c>
      <c r="D129" s="75"/>
      <c r="E129" s="31"/>
      <c r="F129" s="32">
        <f>F119+F128</f>
        <v>1294</v>
      </c>
      <c r="G129" s="32">
        <f>G119+G128</f>
        <v>47.686666666666667</v>
      </c>
      <c r="H129" s="32">
        <f>H119+H128</f>
        <v>53.13333333333334</v>
      </c>
      <c r="I129" s="32">
        <f>I119+I128</f>
        <v>138.12875</v>
      </c>
      <c r="J129" s="32">
        <f>J119+J128</f>
        <v>1221.4166666666665</v>
      </c>
      <c r="K129" s="32"/>
      <c r="L129" s="32">
        <f>L119+L128</f>
        <v>139.80000000000001</v>
      </c>
    </row>
    <row r="130" spans="1:12" ht="15">
      <c r="A130" s="20">
        <v>2</v>
      </c>
      <c r="B130" s="21">
        <v>3</v>
      </c>
      <c r="C130" s="22" t="s">
        <v>20</v>
      </c>
      <c r="D130" s="5" t="s">
        <v>21</v>
      </c>
      <c r="E130" s="39" t="s">
        <v>81</v>
      </c>
      <c r="F130" s="53">
        <v>170</v>
      </c>
      <c r="G130" s="54">
        <f>15.23*F130/170</f>
        <v>15.229999999999999</v>
      </c>
      <c r="H130" s="54">
        <f>17.48*F130/170</f>
        <v>17.48</v>
      </c>
      <c r="I130" s="54">
        <f>36.71*F130/170</f>
        <v>36.71</v>
      </c>
      <c r="J130" s="54">
        <f>G130*4+H130*9+I130*4</f>
        <v>365.08</v>
      </c>
      <c r="K130" s="41">
        <v>223</v>
      </c>
      <c r="L130" s="40">
        <v>25.85</v>
      </c>
    </row>
    <row r="131" spans="1:12" ht="15">
      <c r="A131" s="23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23"/>
      <c r="B132" s="15"/>
      <c r="C132" s="11"/>
      <c r="D132" s="7" t="s">
        <v>22</v>
      </c>
      <c r="E132" s="42" t="s">
        <v>60</v>
      </c>
      <c r="F132" s="53">
        <v>200</v>
      </c>
      <c r="G132" s="54">
        <v>0.2</v>
      </c>
      <c r="H132" s="54">
        <v>0.05</v>
      </c>
      <c r="I132" s="54">
        <v>15.01</v>
      </c>
      <c r="J132" s="54">
        <f t="shared" ref="J132" si="11">G132*4+H132*9+I132*4</f>
        <v>61.29</v>
      </c>
      <c r="K132" s="44">
        <v>376</v>
      </c>
      <c r="L132" s="43">
        <v>2.0299999999999998</v>
      </c>
    </row>
    <row r="133" spans="1:12" ht="15.75" customHeight="1">
      <c r="A133" s="23"/>
      <c r="B133" s="15"/>
      <c r="C133" s="11"/>
      <c r="D133" s="7" t="s">
        <v>23</v>
      </c>
      <c r="E133" s="42" t="s">
        <v>41</v>
      </c>
      <c r="F133" s="53">
        <v>40</v>
      </c>
      <c r="G133" s="54">
        <f>1.52*F133/30</f>
        <v>2.0266666666666664</v>
      </c>
      <c r="H133" s="55">
        <f>0.16*F133/30</f>
        <v>0.21333333333333335</v>
      </c>
      <c r="I133" s="55">
        <f>9.84*F133/30</f>
        <v>13.120000000000001</v>
      </c>
      <c r="J133" s="55">
        <f>G133*4+H133*9+I133*4</f>
        <v>62.506666666666668</v>
      </c>
      <c r="K133" s="44" t="s">
        <v>42</v>
      </c>
      <c r="L133" s="43">
        <v>2.62</v>
      </c>
    </row>
    <row r="134" spans="1:12" ht="15">
      <c r="A134" s="23"/>
      <c r="B134" s="15"/>
      <c r="C134" s="11"/>
      <c r="D134" s="7" t="s">
        <v>24</v>
      </c>
      <c r="E134" s="42" t="s">
        <v>97</v>
      </c>
      <c r="F134" s="53">
        <v>100</v>
      </c>
      <c r="G134" s="54">
        <v>0.4</v>
      </c>
      <c r="H134" s="59">
        <v>0.4</v>
      </c>
      <c r="I134" s="56">
        <v>9.8000000000000007</v>
      </c>
      <c r="J134" s="54">
        <f>G134*4+H134*9+I134*4</f>
        <v>44.400000000000006</v>
      </c>
      <c r="K134" s="44">
        <v>338</v>
      </c>
      <c r="L134" s="43">
        <v>26</v>
      </c>
    </row>
    <row r="135" spans="1:12" ht="15">
      <c r="A135" s="23"/>
      <c r="B135" s="15"/>
      <c r="C135" s="11"/>
      <c r="D135" s="70" t="s">
        <v>95</v>
      </c>
      <c r="E135" s="42" t="s">
        <v>82</v>
      </c>
      <c r="F135" s="53">
        <v>30</v>
      </c>
      <c r="G135" s="54">
        <v>1.5</v>
      </c>
      <c r="H135" s="54"/>
      <c r="I135" s="54">
        <v>11.4</v>
      </c>
      <c r="J135" s="54">
        <f>G135*4+H135*9+I135*4</f>
        <v>51.6</v>
      </c>
      <c r="K135" s="44"/>
      <c r="L135" s="43">
        <v>9.3000000000000007</v>
      </c>
    </row>
    <row r="136" spans="1:12" ht="1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4"/>
      <c r="B137" s="17"/>
      <c r="C137" s="8"/>
      <c r="D137" s="18" t="s">
        <v>32</v>
      </c>
      <c r="E137" s="9"/>
      <c r="F137" s="19">
        <f>SUM(F130:F136)</f>
        <v>540</v>
      </c>
      <c r="G137" s="19">
        <f>SUM(G130:G136)</f>
        <v>19.356666666666662</v>
      </c>
      <c r="H137" s="19">
        <f>SUM(H130:H136)</f>
        <v>18.143333333333334</v>
      </c>
      <c r="I137" s="19">
        <f>SUM(I130:I136)</f>
        <v>86.04</v>
      </c>
      <c r="J137" s="19">
        <f>SUM(J130:J136)</f>
        <v>584.87666666666667</v>
      </c>
      <c r="K137" s="25"/>
      <c r="L137" s="19">
        <f>SUM(L130:L136)</f>
        <v>65.8</v>
      </c>
    </row>
    <row r="138" spans="1:12" ht="15">
      <c r="A138" s="26">
        <f>A130</f>
        <v>2</v>
      </c>
      <c r="B138" s="13">
        <f>B130</f>
        <v>3</v>
      </c>
      <c r="C138" s="10" t="s">
        <v>25</v>
      </c>
      <c r="D138" s="7" t="s">
        <v>26</v>
      </c>
      <c r="E138" s="42" t="s">
        <v>45</v>
      </c>
      <c r="F138" s="53">
        <v>60</v>
      </c>
      <c r="G138" s="54">
        <f>0.9*F138/60</f>
        <v>0.9</v>
      </c>
      <c r="H138" s="54">
        <f>1.31*F138/60</f>
        <v>1.31</v>
      </c>
      <c r="I138" s="54">
        <f>5.6*F138/60</f>
        <v>5.6</v>
      </c>
      <c r="J138" s="54">
        <f t="shared" ref="J138:J140" si="12">G138*4+H138*9+I138*4</f>
        <v>37.79</v>
      </c>
      <c r="K138" s="44">
        <v>45</v>
      </c>
      <c r="L138" s="43">
        <v>4.4400000000000004</v>
      </c>
    </row>
    <row r="139" spans="1:12" ht="15">
      <c r="A139" s="23"/>
      <c r="B139" s="15"/>
      <c r="C139" s="11"/>
      <c r="D139" s="7" t="s">
        <v>27</v>
      </c>
      <c r="E139" s="42" t="s">
        <v>83</v>
      </c>
      <c r="F139" s="59">
        <v>200</v>
      </c>
      <c r="G139" s="54">
        <f>2.52*F139/200</f>
        <v>2.52</v>
      </c>
      <c r="H139" s="55">
        <f>2.84*F139/200</f>
        <v>2.84</v>
      </c>
      <c r="I139" s="55">
        <f>16.67*F139/200</f>
        <v>16.670000000000002</v>
      </c>
      <c r="J139" s="54">
        <f t="shared" si="12"/>
        <v>102.32000000000001</v>
      </c>
      <c r="K139" s="44">
        <v>108</v>
      </c>
      <c r="L139" s="43">
        <v>14.2</v>
      </c>
    </row>
    <row r="140" spans="1:12" ht="15">
      <c r="A140" s="23"/>
      <c r="B140" s="15"/>
      <c r="C140" s="11"/>
      <c r="D140" s="7" t="s">
        <v>28</v>
      </c>
      <c r="E140" s="42" t="s">
        <v>84</v>
      </c>
      <c r="F140" s="53">
        <v>240</v>
      </c>
      <c r="G140" s="54">
        <f>F140*14.27/200</f>
        <v>17.123999999999999</v>
      </c>
      <c r="H140" s="54">
        <f>F140*15.01/200</f>
        <v>18.012</v>
      </c>
      <c r="I140" s="54">
        <f>F140*25.51/200</f>
        <v>30.612000000000002</v>
      </c>
      <c r="J140" s="54">
        <f t="shared" si="12"/>
        <v>353.05200000000002</v>
      </c>
      <c r="K140" s="44">
        <v>259</v>
      </c>
      <c r="L140" s="43">
        <v>43.93</v>
      </c>
    </row>
    <row r="141" spans="1:12" ht="15">
      <c r="A141" s="23"/>
      <c r="B141" s="15"/>
      <c r="C141" s="11"/>
      <c r="D141" s="7" t="s">
        <v>29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30</v>
      </c>
      <c r="E142" s="42" t="s">
        <v>67</v>
      </c>
      <c r="F142" s="53">
        <v>200</v>
      </c>
      <c r="G142" s="54">
        <v>1</v>
      </c>
      <c r="H142" s="54">
        <v>0.2</v>
      </c>
      <c r="I142" s="54">
        <v>20.2</v>
      </c>
      <c r="J142" s="54">
        <f t="shared" ref="J142" si="13">G142*4+H142*9+I142*4</f>
        <v>86.6</v>
      </c>
      <c r="K142" s="44">
        <v>345</v>
      </c>
      <c r="L142" s="43">
        <v>10</v>
      </c>
    </row>
    <row r="143" spans="1:12" ht="15">
      <c r="A143" s="23"/>
      <c r="B143" s="15"/>
      <c r="C143" s="11"/>
      <c r="D143" s="7" t="s">
        <v>31</v>
      </c>
      <c r="E143" s="42" t="s">
        <v>50</v>
      </c>
      <c r="F143" s="53">
        <v>40</v>
      </c>
      <c r="G143" s="54">
        <v>2.64</v>
      </c>
      <c r="H143" s="55">
        <v>0.48</v>
      </c>
      <c r="I143" s="55">
        <v>13.68</v>
      </c>
      <c r="J143" s="55">
        <v>69.599999999999994</v>
      </c>
      <c r="K143" s="44" t="s">
        <v>42</v>
      </c>
      <c r="L143" s="43">
        <v>1.43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SUM(F138:F145)</f>
        <v>740</v>
      </c>
      <c r="G146" s="19">
        <f>SUM(G138:G145)</f>
        <v>24.183999999999997</v>
      </c>
      <c r="H146" s="19">
        <f>SUM(H138:H145)</f>
        <v>22.841999999999999</v>
      </c>
      <c r="I146" s="19">
        <f>SUM(I138:I145)</f>
        <v>86.762</v>
      </c>
      <c r="J146" s="19">
        <f>SUM(J138:J145)</f>
        <v>649.36200000000008</v>
      </c>
      <c r="K146" s="25"/>
      <c r="L146" s="19">
        <f>SUM(L138:L145)</f>
        <v>74</v>
      </c>
    </row>
    <row r="147" spans="1:12" ht="15.75" thickBot="1">
      <c r="A147" s="29">
        <f>A130</f>
        <v>2</v>
      </c>
      <c r="B147" s="30">
        <f>B130</f>
        <v>3</v>
      </c>
      <c r="C147" s="74" t="s">
        <v>4</v>
      </c>
      <c r="D147" s="75"/>
      <c r="E147" s="31"/>
      <c r="F147" s="32">
        <f>F137+F146</f>
        <v>1280</v>
      </c>
      <c r="G147" s="32">
        <f>G137+G146</f>
        <v>43.54066666666666</v>
      </c>
      <c r="H147" s="32">
        <f>H137+H146</f>
        <v>40.98533333333333</v>
      </c>
      <c r="I147" s="32">
        <f>I137+I146</f>
        <v>172.80200000000002</v>
      </c>
      <c r="J147" s="32">
        <f>J137+J146</f>
        <v>1234.2386666666666</v>
      </c>
      <c r="K147" s="32"/>
      <c r="L147" s="32">
        <f>L137+L146</f>
        <v>139.80000000000001</v>
      </c>
    </row>
    <row r="148" spans="1:12" ht="27" customHeight="1" thickBot="1">
      <c r="A148" s="20">
        <v>2</v>
      </c>
      <c r="B148" s="21">
        <v>4</v>
      </c>
      <c r="C148" s="22" t="s">
        <v>20</v>
      </c>
      <c r="D148" s="5" t="s">
        <v>21</v>
      </c>
      <c r="E148" s="39" t="s">
        <v>85</v>
      </c>
      <c r="F148" s="59">
        <v>100</v>
      </c>
      <c r="G148" s="54">
        <v>11.73</v>
      </c>
      <c r="H148" s="54">
        <v>14.08</v>
      </c>
      <c r="I148" s="54">
        <v>14.94</v>
      </c>
      <c r="J148" s="56">
        <f t="shared" ref="J148:J150" si="14">G148*4+H148*9+I148*4</f>
        <v>233.39999999999998</v>
      </c>
      <c r="K148" s="41">
        <v>279</v>
      </c>
      <c r="L148" s="40">
        <v>11.26</v>
      </c>
    </row>
    <row r="149" spans="1:12" ht="15">
      <c r="A149" s="23"/>
      <c r="B149" s="15"/>
      <c r="C149" s="11"/>
      <c r="D149" s="5" t="s">
        <v>21</v>
      </c>
      <c r="E149" s="42" t="s">
        <v>48</v>
      </c>
      <c r="F149" s="53">
        <v>150</v>
      </c>
      <c r="G149" s="54">
        <f>5.7*F149/150</f>
        <v>5.7</v>
      </c>
      <c r="H149" s="54">
        <f>3.43*F149/150</f>
        <v>3.43</v>
      </c>
      <c r="I149" s="54">
        <f>36.45*F149/150</f>
        <v>36.450000000000003</v>
      </c>
      <c r="J149" s="54">
        <f t="shared" si="14"/>
        <v>199.47000000000003</v>
      </c>
      <c r="K149" s="44">
        <v>203</v>
      </c>
      <c r="L149" s="43">
        <v>7.4</v>
      </c>
    </row>
    <row r="150" spans="1:12" ht="15">
      <c r="A150" s="23"/>
      <c r="B150" s="15"/>
      <c r="C150" s="11"/>
      <c r="D150" s="7" t="s">
        <v>22</v>
      </c>
      <c r="E150" s="42" t="s">
        <v>40</v>
      </c>
      <c r="F150" s="53">
        <v>200</v>
      </c>
      <c r="G150" s="54">
        <f>3.5*F150/200</f>
        <v>3.5</v>
      </c>
      <c r="H150" s="54">
        <f>3.7*F150/200</f>
        <v>3.7</v>
      </c>
      <c r="I150" s="54">
        <f>25.5*F150/200</f>
        <v>25.5</v>
      </c>
      <c r="J150" s="54">
        <f t="shared" si="14"/>
        <v>149.30000000000001</v>
      </c>
      <c r="K150" s="44">
        <v>382</v>
      </c>
      <c r="L150" s="43">
        <v>26.22</v>
      </c>
    </row>
    <row r="151" spans="1:12" ht="15">
      <c r="A151" s="23"/>
      <c r="B151" s="15"/>
      <c r="C151" s="11"/>
      <c r="D151" s="7" t="s">
        <v>23</v>
      </c>
      <c r="E151" s="42" t="s">
        <v>41</v>
      </c>
      <c r="F151" s="53">
        <v>40</v>
      </c>
      <c r="G151" s="54">
        <f>1.52*F151/30</f>
        <v>2.0266666666666664</v>
      </c>
      <c r="H151" s="55">
        <f>0.16*F151/30</f>
        <v>0.21333333333333335</v>
      </c>
      <c r="I151" s="55">
        <f>9.84*F151/30</f>
        <v>13.120000000000001</v>
      </c>
      <c r="J151" s="55">
        <f>G151*4+H151*9+I151*4</f>
        <v>62.506666666666668</v>
      </c>
      <c r="K151" s="44" t="s">
        <v>42</v>
      </c>
      <c r="L151" s="43">
        <v>2.62</v>
      </c>
    </row>
    <row r="152" spans="1:12" ht="15">
      <c r="A152" s="23"/>
      <c r="B152" s="15"/>
      <c r="C152" s="11"/>
      <c r="D152" s="7" t="s">
        <v>24</v>
      </c>
      <c r="E152" s="42" t="s">
        <v>74</v>
      </c>
      <c r="F152" s="53">
        <v>100</v>
      </c>
      <c r="G152" s="54">
        <v>0.9</v>
      </c>
      <c r="H152" s="59">
        <v>0.2</v>
      </c>
      <c r="I152" s="56">
        <v>8.1</v>
      </c>
      <c r="J152" s="56">
        <f t="shared" ref="J152" si="15">G152*4+H152*9+I152*4</f>
        <v>37.799999999999997</v>
      </c>
      <c r="K152" s="44">
        <v>338</v>
      </c>
      <c r="L152" s="43">
        <v>13.5</v>
      </c>
    </row>
    <row r="153" spans="1:12" ht="15">
      <c r="A153" s="23"/>
      <c r="B153" s="15"/>
      <c r="C153" s="11"/>
      <c r="D153" s="70" t="s">
        <v>26</v>
      </c>
      <c r="E153" s="42" t="s">
        <v>104</v>
      </c>
      <c r="F153" s="57">
        <v>40</v>
      </c>
      <c r="G153" s="58">
        <v>0.44</v>
      </c>
      <c r="H153" s="58">
        <v>0.08</v>
      </c>
      <c r="I153" s="58">
        <v>1.52</v>
      </c>
      <c r="J153" s="58">
        <f t="shared" ref="J153" si="16">G153*4+H153*9+I153*4</f>
        <v>8.56</v>
      </c>
      <c r="K153" s="44">
        <v>71</v>
      </c>
      <c r="L153" s="43">
        <v>4.8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32</v>
      </c>
      <c r="E155" s="9"/>
      <c r="F155" s="19">
        <f>SUM(F148:F154)</f>
        <v>630</v>
      </c>
      <c r="G155" s="19">
        <f>SUM(G148:G154)</f>
        <v>24.296666666666667</v>
      </c>
      <c r="H155" s="19">
        <f>SUM(H148:H154)</f>
        <v>21.703333333333333</v>
      </c>
      <c r="I155" s="19">
        <f>SUM(I148:I154)</f>
        <v>99.63</v>
      </c>
      <c r="J155" s="19">
        <f>SUM(J148:J154)</f>
        <v>691.03666666666663</v>
      </c>
      <c r="K155" s="25"/>
      <c r="L155" s="19">
        <f>SUM(L148:L154)</f>
        <v>65.8</v>
      </c>
    </row>
    <row r="156" spans="1:12" ht="15">
      <c r="A156" s="26">
        <f>A148</f>
        <v>2</v>
      </c>
      <c r="B156" s="13">
        <f>B148</f>
        <v>4</v>
      </c>
      <c r="C156" s="10" t="s">
        <v>25</v>
      </c>
      <c r="D156" s="7" t="s">
        <v>26</v>
      </c>
      <c r="E156" s="42" t="s">
        <v>86</v>
      </c>
      <c r="F156" s="53">
        <v>60</v>
      </c>
      <c r="G156" s="54">
        <f>2.7*F156/60</f>
        <v>2.7</v>
      </c>
      <c r="H156" s="54">
        <f>4.7*F156/60</f>
        <v>4.7</v>
      </c>
      <c r="I156" s="54">
        <f>4.31*F156/60</f>
        <v>4.3099999999999996</v>
      </c>
      <c r="J156" s="54">
        <f t="shared" ref="J156:J159" si="17">G156*4+H156*9+I156*4</f>
        <v>70.34</v>
      </c>
      <c r="K156" s="44">
        <v>50</v>
      </c>
      <c r="L156" s="43">
        <v>7.75</v>
      </c>
    </row>
    <row r="157" spans="1:12" ht="25.5">
      <c r="A157" s="23"/>
      <c r="B157" s="15"/>
      <c r="C157" s="11"/>
      <c r="D157" s="7" t="s">
        <v>27</v>
      </c>
      <c r="E157" s="42" t="s">
        <v>87</v>
      </c>
      <c r="F157" s="54">
        <v>210</v>
      </c>
      <c r="G157" s="54">
        <v>1.97</v>
      </c>
      <c r="H157" s="54">
        <v>5.18</v>
      </c>
      <c r="I157" s="54">
        <v>8.9700000000000006</v>
      </c>
      <c r="J157" s="54">
        <f t="shared" si="17"/>
        <v>90.38</v>
      </c>
      <c r="K157" s="44">
        <v>88</v>
      </c>
      <c r="L157" s="43">
        <v>20</v>
      </c>
    </row>
    <row r="158" spans="1:12" ht="15">
      <c r="A158" s="23"/>
      <c r="B158" s="15"/>
      <c r="C158" s="11"/>
      <c r="D158" s="7" t="s">
        <v>28</v>
      </c>
      <c r="E158" s="42" t="s">
        <v>88</v>
      </c>
      <c r="F158" s="53">
        <v>90</v>
      </c>
      <c r="G158" s="54">
        <f>17.77*F158/80</f>
        <v>19.991250000000001</v>
      </c>
      <c r="H158" s="54">
        <f>9.32*F158/80</f>
        <v>10.485000000000001</v>
      </c>
      <c r="I158" s="54">
        <f>2.39*F158/80</f>
        <v>2.6887500000000002</v>
      </c>
      <c r="J158" s="54">
        <f t="shared" si="17"/>
        <v>185.08500000000001</v>
      </c>
      <c r="K158" s="44">
        <v>232</v>
      </c>
      <c r="L158" s="43">
        <v>32.619999999999997</v>
      </c>
    </row>
    <row r="159" spans="1:12" ht="15">
      <c r="A159" s="23"/>
      <c r="B159" s="15"/>
      <c r="C159" s="11"/>
      <c r="D159" s="7" t="s">
        <v>29</v>
      </c>
      <c r="E159" s="42" t="s">
        <v>57</v>
      </c>
      <c r="F159" s="53">
        <v>150</v>
      </c>
      <c r="G159" s="54">
        <f>F159*3.29/150</f>
        <v>3.29</v>
      </c>
      <c r="H159" s="54">
        <f>F159*7.06/150</f>
        <v>7.06</v>
      </c>
      <c r="I159" s="54">
        <f>F159*22.21/150</f>
        <v>22.21</v>
      </c>
      <c r="J159" s="54">
        <f t="shared" si="17"/>
        <v>165.54000000000002</v>
      </c>
      <c r="K159" s="44">
        <v>312</v>
      </c>
      <c r="L159" s="43">
        <v>10</v>
      </c>
    </row>
    <row r="160" spans="1:12" ht="15">
      <c r="A160" s="23"/>
      <c r="B160" s="15"/>
      <c r="C160" s="11"/>
      <c r="D160" s="7" t="s">
        <v>30</v>
      </c>
      <c r="E160" s="42" t="s">
        <v>105</v>
      </c>
      <c r="F160" s="53">
        <v>200</v>
      </c>
      <c r="G160" s="54"/>
      <c r="H160" s="59"/>
      <c r="I160" s="54">
        <v>18</v>
      </c>
      <c r="J160" s="54">
        <v>72</v>
      </c>
      <c r="K160" s="44">
        <v>350</v>
      </c>
      <c r="L160" s="43">
        <v>2.2000000000000002</v>
      </c>
    </row>
    <row r="161" spans="1:12" ht="15">
      <c r="A161" s="23"/>
      <c r="B161" s="15"/>
      <c r="C161" s="11"/>
      <c r="D161" s="7" t="s">
        <v>31</v>
      </c>
      <c r="E161" s="42" t="s">
        <v>50</v>
      </c>
      <c r="F161" s="53">
        <v>40</v>
      </c>
      <c r="G161" s="54">
        <v>2.64</v>
      </c>
      <c r="H161" s="55">
        <v>0.48</v>
      </c>
      <c r="I161" s="55">
        <v>13.68</v>
      </c>
      <c r="J161" s="55">
        <v>69.599999999999994</v>
      </c>
      <c r="K161" s="44" t="s">
        <v>42</v>
      </c>
      <c r="L161" s="43">
        <v>1.43</v>
      </c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32</v>
      </c>
      <c r="E164" s="9"/>
      <c r="F164" s="19">
        <f>SUM(F156:F163)</f>
        <v>750</v>
      </c>
      <c r="G164" s="19">
        <f>SUM(G156:G163)</f>
        <v>30.591250000000002</v>
      </c>
      <c r="H164" s="19">
        <f>SUM(H156:H163)</f>
        <v>27.905000000000001</v>
      </c>
      <c r="I164" s="19">
        <f>SUM(I156:I163)</f>
        <v>69.858750000000001</v>
      </c>
      <c r="J164" s="19">
        <f>SUM(J156:J163)</f>
        <v>652.94500000000005</v>
      </c>
      <c r="K164" s="25"/>
      <c r="L164" s="19">
        <f>SUM(L156:L163)</f>
        <v>74.000000000000014</v>
      </c>
    </row>
    <row r="165" spans="1:12" ht="15.75" thickBot="1">
      <c r="A165" s="29">
        <f>A148</f>
        <v>2</v>
      </c>
      <c r="B165" s="30">
        <f>B148</f>
        <v>4</v>
      </c>
      <c r="C165" s="74" t="s">
        <v>4</v>
      </c>
      <c r="D165" s="75"/>
      <c r="E165" s="31"/>
      <c r="F165" s="32">
        <f>F155+F164</f>
        <v>1380</v>
      </c>
      <c r="G165" s="32">
        <f>G155+G164</f>
        <v>54.887916666666669</v>
      </c>
      <c r="H165" s="32">
        <f>H155+H164</f>
        <v>49.608333333333334</v>
      </c>
      <c r="I165" s="32">
        <f>I155+I164</f>
        <v>169.48874999999998</v>
      </c>
      <c r="J165" s="32">
        <f>J155+J164</f>
        <v>1343.9816666666666</v>
      </c>
      <c r="K165" s="32"/>
      <c r="L165" s="32">
        <f>L155+L164</f>
        <v>139.80000000000001</v>
      </c>
    </row>
    <row r="166" spans="1:12" ht="15">
      <c r="A166" s="20">
        <v>2</v>
      </c>
      <c r="B166" s="21">
        <v>5</v>
      </c>
      <c r="C166" s="22" t="s">
        <v>20</v>
      </c>
      <c r="D166" s="5" t="s">
        <v>21</v>
      </c>
      <c r="E166" s="39" t="s">
        <v>68</v>
      </c>
      <c r="F166" s="53">
        <v>200</v>
      </c>
      <c r="G166" s="54">
        <v>16.29</v>
      </c>
      <c r="H166" s="56">
        <v>18.989999999999998</v>
      </c>
      <c r="I166" s="56">
        <v>5.04</v>
      </c>
      <c r="J166" s="54">
        <f t="shared" ref="J166" si="18">G166*4+H166*9+I166*4</f>
        <v>256.23</v>
      </c>
      <c r="K166" s="41">
        <v>210</v>
      </c>
      <c r="L166" s="40">
        <v>28.27</v>
      </c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22</v>
      </c>
      <c r="E168" s="42" t="s">
        <v>60</v>
      </c>
      <c r="F168" s="53">
        <v>200</v>
      </c>
      <c r="G168" s="54">
        <v>0.2</v>
      </c>
      <c r="H168" s="54">
        <v>0.05</v>
      </c>
      <c r="I168" s="54">
        <v>15.01</v>
      </c>
      <c r="J168" s="54">
        <f t="shared" ref="J168" si="19">G168*4+H168*9+I168*4</f>
        <v>61.29</v>
      </c>
      <c r="K168" s="44">
        <v>376</v>
      </c>
      <c r="L168" s="43">
        <v>2.0299999999999998</v>
      </c>
    </row>
    <row r="169" spans="1:12" ht="15">
      <c r="A169" s="23"/>
      <c r="B169" s="15"/>
      <c r="C169" s="11"/>
      <c r="D169" s="7" t="s">
        <v>23</v>
      </c>
      <c r="E169" s="42" t="s">
        <v>41</v>
      </c>
      <c r="F169" s="53">
        <v>40</v>
      </c>
      <c r="G169" s="54">
        <f>1.52*F169/30</f>
        <v>2.0266666666666664</v>
      </c>
      <c r="H169" s="55">
        <f>0.16*F169/30</f>
        <v>0.21333333333333335</v>
      </c>
      <c r="I169" s="55">
        <f>9.84*F169/30</f>
        <v>13.120000000000001</v>
      </c>
      <c r="J169" s="55">
        <f>G169*4+H169*9+I169*4</f>
        <v>62.506666666666668</v>
      </c>
      <c r="K169" s="44" t="s">
        <v>42</v>
      </c>
      <c r="L169" s="43">
        <v>2.62</v>
      </c>
    </row>
    <row r="170" spans="1:12" ht="15">
      <c r="A170" s="23"/>
      <c r="B170" s="15"/>
      <c r="C170" s="11"/>
      <c r="D170" s="7" t="s">
        <v>24</v>
      </c>
      <c r="E170" s="42" t="s">
        <v>97</v>
      </c>
      <c r="F170" s="53">
        <v>100</v>
      </c>
      <c r="G170" s="54">
        <f>F170*0.2/50</f>
        <v>0.4</v>
      </c>
      <c r="H170" s="59">
        <v>0.4</v>
      </c>
      <c r="I170" s="56">
        <v>9.8000000000000007</v>
      </c>
      <c r="J170" s="56">
        <f>G170*4+H170*9+I170*4</f>
        <v>44.400000000000006</v>
      </c>
      <c r="K170" s="44">
        <v>338</v>
      </c>
      <c r="L170" s="43">
        <v>13.5</v>
      </c>
    </row>
    <row r="171" spans="1:12" ht="15">
      <c r="A171" s="23"/>
      <c r="B171" s="15"/>
      <c r="C171" s="11"/>
      <c r="D171" s="6"/>
      <c r="E171" s="42" t="s">
        <v>44</v>
      </c>
      <c r="F171" s="53">
        <v>20</v>
      </c>
      <c r="G171" s="54">
        <f>2.32*F171/10</f>
        <v>4.6399999999999997</v>
      </c>
      <c r="H171" s="54">
        <f>3.4*F171/10</f>
        <v>6.8</v>
      </c>
      <c r="I171" s="54">
        <f>0.01*F171/10</f>
        <v>0.02</v>
      </c>
      <c r="J171" s="54">
        <f t="shared" ref="J171:J172" si="20">G171*4+H171*9+I171*4</f>
        <v>79.839999999999989</v>
      </c>
      <c r="K171" s="44">
        <v>15</v>
      </c>
      <c r="L171" s="43">
        <v>14.13</v>
      </c>
    </row>
    <row r="172" spans="1:12" ht="15">
      <c r="A172" s="23"/>
      <c r="B172" s="15"/>
      <c r="C172" s="11"/>
      <c r="D172" s="6"/>
      <c r="E172" s="42" t="s">
        <v>69</v>
      </c>
      <c r="F172" s="53">
        <v>20</v>
      </c>
      <c r="G172" s="54">
        <v>4.5999999999999996</v>
      </c>
      <c r="H172" s="59">
        <v>0.24</v>
      </c>
      <c r="I172" s="56">
        <v>10.66</v>
      </c>
      <c r="J172" s="56">
        <f t="shared" si="20"/>
        <v>63.2</v>
      </c>
      <c r="K172" s="44">
        <v>131</v>
      </c>
      <c r="L172" s="43">
        <v>5.25</v>
      </c>
    </row>
    <row r="173" spans="1:12" ht="15.75" customHeight="1">
      <c r="A173" s="24"/>
      <c r="B173" s="17"/>
      <c r="C173" s="8"/>
      <c r="D173" s="18" t="s">
        <v>32</v>
      </c>
      <c r="E173" s="9"/>
      <c r="F173" s="67">
        <f>SUM(F166:F172)</f>
        <v>580</v>
      </c>
      <c r="G173" s="67">
        <f>SUM(G166:G172)</f>
        <v>28.156666666666666</v>
      </c>
      <c r="H173" s="67">
        <f>SUM(H166:H172)</f>
        <v>26.693333333333332</v>
      </c>
      <c r="I173" s="67">
        <f>SUM(I166:I172)</f>
        <v>53.650000000000006</v>
      </c>
      <c r="J173" s="67">
        <f>SUM(J166:J172)</f>
        <v>567.4666666666667</v>
      </c>
      <c r="K173" s="68"/>
      <c r="L173" s="19">
        <f>SUM(L166:L172)</f>
        <v>65.800000000000011</v>
      </c>
    </row>
    <row r="174" spans="1:12" ht="25.5">
      <c r="A174" s="26">
        <f>A166</f>
        <v>2</v>
      </c>
      <c r="B174" s="13">
        <f>B166</f>
        <v>5</v>
      </c>
      <c r="C174" s="10" t="s">
        <v>25</v>
      </c>
      <c r="D174" s="7" t="s">
        <v>26</v>
      </c>
      <c r="E174" s="42" t="s">
        <v>62</v>
      </c>
      <c r="F174" s="53">
        <v>60</v>
      </c>
      <c r="G174" s="54">
        <v>0.3</v>
      </c>
      <c r="H174" s="54">
        <v>2</v>
      </c>
      <c r="I174" s="54">
        <v>1.6</v>
      </c>
      <c r="J174" s="54">
        <f t="shared" ref="J174:J177" si="21">G174*4+H174*9+I174*4</f>
        <v>25.6</v>
      </c>
      <c r="K174" s="44">
        <v>24</v>
      </c>
      <c r="L174" s="43">
        <v>10</v>
      </c>
    </row>
    <row r="175" spans="1:12" ht="15">
      <c r="A175" s="23"/>
      <c r="B175" s="15"/>
      <c r="C175" s="11"/>
      <c r="D175" s="7" t="s">
        <v>27</v>
      </c>
      <c r="E175" s="42" t="s">
        <v>89</v>
      </c>
      <c r="F175" s="53">
        <v>200</v>
      </c>
      <c r="G175" s="54">
        <f>9.9*F175/200</f>
        <v>9.9</v>
      </c>
      <c r="H175" s="56">
        <f>8.9*F175/200</f>
        <v>8.9</v>
      </c>
      <c r="I175" s="56">
        <f>25.2*F175/200</f>
        <v>25.2</v>
      </c>
      <c r="J175" s="56">
        <f t="shared" si="21"/>
        <v>220.5</v>
      </c>
      <c r="K175" s="44">
        <v>103</v>
      </c>
      <c r="L175" s="43">
        <v>6</v>
      </c>
    </row>
    <row r="176" spans="1:12" ht="15">
      <c r="A176" s="23"/>
      <c r="B176" s="15"/>
      <c r="C176" s="11"/>
      <c r="D176" s="7" t="s">
        <v>28</v>
      </c>
      <c r="E176" s="42" t="s">
        <v>90</v>
      </c>
      <c r="F176" s="59">
        <v>90</v>
      </c>
      <c r="G176" s="54">
        <f>15.24*F176/100</f>
        <v>13.715999999999999</v>
      </c>
      <c r="H176" s="56">
        <f>5.8*F176/100</f>
        <v>5.22</v>
      </c>
      <c r="I176" s="56">
        <f>10.16*F176/100</f>
        <v>9.1440000000000001</v>
      </c>
      <c r="J176" s="56">
        <f t="shared" si="21"/>
        <v>138.41999999999999</v>
      </c>
      <c r="K176" s="44">
        <v>295</v>
      </c>
      <c r="L176" s="43">
        <v>31.57</v>
      </c>
    </row>
    <row r="177" spans="1:12" ht="15">
      <c r="A177" s="23"/>
      <c r="B177" s="15"/>
      <c r="C177" s="11"/>
      <c r="D177" s="7" t="s">
        <v>29</v>
      </c>
      <c r="E177" s="42" t="s">
        <v>91</v>
      </c>
      <c r="F177" s="53">
        <v>150</v>
      </c>
      <c r="G177" s="54">
        <v>6.57</v>
      </c>
      <c r="H177" s="54">
        <v>4.1900000000000004</v>
      </c>
      <c r="I177" s="54">
        <v>32.32</v>
      </c>
      <c r="J177" s="54">
        <f t="shared" si="21"/>
        <v>193.27</v>
      </c>
      <c r="K177" s="44">
        <v>171</v>
      </c>
      <c r="L177" s="43">
        <v>6</v>
      </c>
    </row>
    <row r="178" spans="1:12" ht="15">
      <c r="A178" s="23"/>
      <c r="B178" s="15"/>
      <c r="C178" s="11"/>
      <c r="D178" s="7" t="s">
        <v>30</v>
      </c>
      <c r="E178" s="42" t="s">
        <v>67</v>
      </c>
      <c r="F178" s="53">
        <v>200</v>
      </c>
      <c r="G178" s="54">
        <v>1</v>
      </c>
      <c r="H178" s="54">
        <v>0.2</v>
      </c>
      <c r="I178" s="54">
        <v>20.2</v>
      </c>
      <c r="J178" s="54">
        <f>G178*4+H178*9+I178*4</f>
        <v>86.6</v>
      </c>
      <c r="K178" s="44">
        <v>389</v>
      </c>
      <c r="L178" s="43">
        <v>19</v>
      </c>
    </row>
    <row r="179" spans="1:12" ht="15">
      <c r="A179" s="23"/>
      <c r="B179" s="15"/>
      <c r="C179" s="11"/>
      <c r="D179" s="7" t="s">
        <v>31</v>
      </c>
      <c r="E179" s="42" t="s">
        <v>50</v>
      </c>
      <c r="F179" s="53">
        <v>40</v>
      </c>
      <c r="G179" s="54">
        <v>2.64</v>
      </c>
      <c r="H179" s="55">
        <v>0.48</v>
      </c>
      <c r="I179" s="55">
        <v>13.68</v>
      </c>
      <c r="J179" s="55">
        <v>69.599999999999994</v>
      </c>
      <c r="K179" s="44" t="s">
        <v>42</v>
      </c>
      <c r="L179" s="43">
        <v>1.43</v>
      </c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4"/>
      <c r="B182" s="17"/>
      <c r="C182" s="8"/>
      <c r="D182" s="18" t="s">
        <v>32</v>
      </c>
      <c r="E182" s="9"/>
      <c r="F182" s="19">
        <f>SUM(F174:F181)</f>
        <v>740</v>
      </c>
      <c r="G182" s="19">
        <f>SUM(G174:G181)</f>
        <v>34.125999999999998</v>
      </c>
      <c r="H182" s="19">
        <f>SUM(H174:H181)</f>
        <v>20.990000000000002</v>
      </c>
      <c r="I182" s="19">
        <f>SUM(I174:I181)</f>
        <v>102.14400000000001</v>
      </c>
      <c r="J182" s="19">
        <f>SUM(J174:J181)</f>
        <v>733.99</v>
      </c>
      <c r="K182" s="25"/>
      <c r="L182" s="19">
        <f>SUM(L174:L181)</f>
        <v>74</v>
      </c>
    </row>
    <row r="183" spans="1:12" ht="15.75" thickBot="1">
      <c r="A183" s="29">
        <f>A166</f>
        <v>2</v>
      </c>
      <c r="B183" s="30">
        <f>B166</f>
        <v>5</v>
      </c>
      <c r="C183" s="74" t="s">
        <v>4</v>
      </c>
      <c r="D183" s="75"/>
      <c r="E183" s="31"/>
      <c r="F183" s="32">
        <f>F173+F182</f>
        <v>1320</v>
      </c>
      <c r="G183" s="32">
        <f>G173+G182</f>
        <v>62.282666666666664</v>
      </c>
      <c r="H183" s="32">
        <f>H173+H182</f>
        <v>47.683333333333337</v>
      </c>
      <c r="I183" s="32">
        <f>I173+I182</f>
        <v>155.79400000000001</v>
      </c>
      <c r="J183" s="32">
        <f>J173+J182</f>
        <v>1301.4566666666667</v>
      </c>
      <c r="K183" s="32"/>
      <c r="L183" s="32">
        <f>L173+L182</f>
        <v>139.80000000000001</v>
      </c>
    </row>
    <row r="184" spans="1:12" ht="13.5" thickBot="1">
      <c r="A184" s="27"/>
      <c r="B184" s="28"/>
      <c r="C184" s="76" t="s">
        <v>5</v>
      </c>
      <c r="D184" s="76"/>
      <c r="E184" s="76"/>
      <c r="F184" s="34">
        <f>(F23+F40+F58+F76+F94+F112+F129+F147+F165+F183)/(IF(F23=0,0,1)+IF(F40=0,0,1)+IF(F58=0,0,1)+IF(F76=0,0,1)+IF(F94=0,0,1)+IF(F112=0,0,1)+IF(F129=0,0,1)+IF(F147=0,0,1)+IF(F165=0,0,1)+IF(F183=0,0,1))</f>
        <v>1310.8</v>
      </c>
      <c r="G184" s="34">
        <f>(G23+G40+G58+G76+G94+G112+G129+G147+G165+G183)/(IF(G23=0,0,1)+IF(G40=0,0,1)+IF(G58=0,0,1)+IF(G76=0,0,1)+IF(G94=0,0,1)+IF(G112=0,0,1)+IF(G129=0,0,1)+IF(G147=0,0,1)+IF(G165=0,0,1)+IF(G183=0,0,1))</f>
        <v>50.256841666666659</v>
      </c>
      <c r="H184" s="34">
        <f>(H23+H40+H58+H76+H94+H112+H129+H147+H165+H183)/(IF(H23=0,0,1)+IF(H40=0,0,1)+IF(H58=0,0,1)+IF(H76=0,0,1)+IF(H94=0,0,1)+IF(H112=0,0,1)+IF(H129=0,0,1)+IF(H147=0,0,1)+IF(H165=0,0,1)+IF(H183=0,0,1))</f>
        <v>49.835528333333336</v>
      </c>
      <c r="I184" s="34">
        <f>(I23+I40+I58+I76+I94+I112+I129+I147+I165+I183)/(IF(I23=0,0,1)+IF(I40=0,0,1)+IF(I58=0,0,1)+IF(I76=0,0,1)+IF(I94=0,0,1)+IF(I112=0,0,1)+IF(I129=0,0,1)+IF(I147=0,0,1)+IF(I165=0,0,1)+IF(I183=0,0,1))</f>
        <v>163.69224500000001</v>
      </c>
      <c r="J184" s="34">
        <f>(J23+J40+J58+J76+J94+J112+J129+J147+J165+J183)/(IF(J23=0,0,1)+IF(J40=0,0,1)+IF(J58=0,0,1)+IF(J76=0,0,1)+IF(J94=0,0,1)+IF(J112=0,0,1)+IF(J129=0,0,1)+IF(J147=0,0,1)+IF(J165=0,0,1)+IF(J183=0,0,1))</f>
        <v>1304.3536016666667</v>
      </c>
      <c r="K184" s="34"/>
      <c r="L184" s="34">
        <f>(L23+L40+L58+L76+L94+L112+L129+L147+L165+L183)/(IF(L23=0,0,1)+IF(L40=0,0,1)+IF(L58=0,0,1)+IF(L76=0,0,1)+IF(L94=0,0,1)+IF(L112=0,0,1)+IF(L129=0,0,1)+IF(L147=0,0,1)+IF(L165=0,0,1)+IF(L183=0,0,1))</f>
        <v>139.79999999999998</v>
      </c>
    </row>
  </sheetData>
  <mergeCells count="14">
    <mergeCell ref="C76:D76"/>
    <mergeCell ref="C94:D94"/>
    <mergeCell ref="C23:D23"/>
    <mergeCell ref="C184:E184"/>
    <mergeCell ref="C183:D183"/>
    <mergeCell ref="C112:D112"/>
    <mergeCell ref="C129:D129"/>
    <mergeCell ref="C147:D147"/>
    <mergeCell ref="C165:D165"/>
    <mergeCell ref="C1:E1"/>
    <mergeCell ref="H1:K1"/>
    <mergeCell ref="H2:K2"/>
    <mergeCell ref="C40:D40"/>
    <mergeCell ref="C58:D58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360" verticalDpi="360" r:id="rId1"/>
  <rowBreaks count="2" manualBreakCount="2">
    <brk id="58" max="16383" man="1"/>
    <brk id="1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IKT10</cp:lastModifiedBy>
  <cp:lastPrinted>2025-01-21T09:37:34Z</cp:lastPrinted>
  <dcterms:created xsi:type="dcterms:W3CDTF">2022-05-16T14:23:56Z</dcterms:created>
  <dcterms:modified xsi:type="dcterms:W3CDTF">2025-02-20T12:05:53Z</dcterms:modified>
</cp:coreProperties>
</file>